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ierraskytech-my.sharepoint.com/personal/austin_sierraskytech_com/Documents/"/>
    </mc:Choice>
  </mc:AlternateContent>
  <xr:revisionPtr revIDLastSave="19" documentId="8_{33BD58AF-4F6D-48AC-A62B-6C7973CB34AA}" xr6:coauthVersionLast="46" xr6:coauthVersionMax="46" xr10:uidLastSave="{6256E313-1AF1-4D24-920A-9A01BBF7D0BF}"/>
  <bookViews>
    <workbookView xWindow="-120" yWindow="-120" windowWidth="38640" windowHeight="21240" activeTab="1" xr2:uid="{373F715F-AA44-40F6-BE9D-AB4CF3DFEA20}"/>
  </bookViews>
  <sheets>
    <sheet name="Sheet2" sheetId="3" r:id="rId1"/>
    <sheet name="Sheet1" sheetId="1" r:id="rId2"/>
    <sheet name="high IV 2021-02-21" sheetId="2" r:id="rId3"/>
  </sheet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X10" i="1"/>
  <c r="Q10" i="1"/>
  <c r="R10" i="1"/>
  <c r="S10" i="1"/>
  <c r="O10" i="1"/>
  <c r="P10" i="1"/>
  <c r="M10" i="1"/>
  <c r="I10" i="1"/>
  <c r="AB15" i="1"/>
  <c r="Q2" i="1"/>
  <c r="R2" i="1"/>
  <c r="S2" i="1" s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31" i="1"/>
  <c r="Z32" i="1"/>
  <c r="Z33" i="1"/>
  <c r="Z34" i="1"/>
  <c r="Z35" i="1"/>
  <c r="Z36" i="1"/>
  <c r="Z37" i="1"/>
  <c r="Z38" i="1"/>
  <c r="Z39" i="1"/>
  <c r="Z40" i="1"/>
  <c r="Z41" i="1"/>
  <c r="Y31" i="1"/>
  <c r="Y32" i="1"/>
  <c r="Y33" i="1"/>
  <c r="Y34" i="1"/>
  <c r="Y35" i="1"/>
  <c r="Y36" i="1"/>
  <c r="Y37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44" i="1"/>
  <c r="W45" i="1"/>
  <c r="W46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I31" i="1"/>
  <c r="Q31" i="1"/>
  <c r="R31" i="1"/>
  <c r="S31" i="1"/>
  <c r="I32" i="1"/>
  <c r="Q32" i="1"/>
  <c r="R32" i="1"/>
  <c r="S32" i="1"/>
  <c r="I33" i="1"/>
  <c r="Q33" i="1"/>
  <c r="R33" i="1"/>
  <c r="S33" i="1"/>
  <c r="I34" i="1"/>
  <c r="Q34" i="1"/>
  <c r="R34" i="1"/>
  <c r="S34" i="1"/>
  <c r="I35" i="1"/>
  <c r="Q35" i="1"/>
  <c r="R35" i="1"/>
  <c r="S35" i="1"/>
  <c r="I36" i="1"/>
  <c r="Q36" i="1"/>
  <c r="R36" i="1"/>
  <c r="S36" i="1"/>
  <c r="I37" i="1"/>
  <c r="Q37" i="1"/>
  <c r="R37" i="1"/>
  <c r="S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J10" i="1"/>
  <c r="Y10" i="1" l="1"/>
  <c r="AA10" i="1" s="1"/>
  <c r="J5" i="1" l="1"/>
  <c r="J6" i="1" s="1"/>
  <c r="Z10" i="1"/>
</calcChain>
</file>

<file path=xl/sharedStrings.xml><?xml version="1.0" encoding="utf-8"?>
<sst xmlns="http://schemas.openxmlformats.org/spreadsheetml/2006/main" count="124" uniqueCount="121">
  <si>
    <t>Action</t>
  </si>
  <si>
    <t>STO</t>
  </si>
  <si>
    <t>Strike</t>
  </si>
  <si>
    <t>Exp</t>
  </si>
  <si>
    <t>DTE</t>
  </si>
  <si>
    <t>Credit</t>
  </si>
  <si>
    <t>Delta</t>
  </si>
  <si>
    <t>B/E</t>
  </si>
  <si>
    <t>Op price</t>
  </si>
  <si>
    <t>OptionTicker</t>
  </si>
  <si>
    <t>U/L price</t>
  </si>
  <si>
    <t>Option Price</t>
  </si>
  <si>
    <t>P/L</t>
  </si>
  <si>
    <t>entry</t>
  </si>
  <si>
    <t>current</t>
  </si>
  <si>
    <t>exit</t>
  </si>
  <si>
    <t>outcome</t>
  </si>
  <si>
    <t>BTC</t>
  </si>
  <si>
    <t>price</t>
  </si>
  <si>
    <t>debit</t>
  </si>
  <si>
    <t>net P/L</t>
  </si>
  <si>
    <t>date</t>
  </si>
  <si>
    <t>P/L %</t>
  </si>
  <si>
    <t>annualized</t>
  </si>
  <si>
    <t>days held</t>
  </si>
  <si>
    <t>equity util</t>
  </si>
  <si>
    <t>Qty</t>
  </si>
  <si>
    <t>Ticker</t>
  </si>
  <si>
    <t>Market Cap</t>
  </si>
  <si>
    <t>Stock Price</t>
  </si>
  <si>
    <t>IV (%)</t>
  </si>
  <si>
    <t>RIOT - Riot Blockchain...</t>
  </si>
  <si>
    <t>4.82B</t>
  </si>
  <si>
    <t>SNDL - Sundial Growers...</t>
  </si>
  <si>
    <t>2.37B</t>
  </si>
  <si>
    <t>MARA - Marathon Patent...</t>
  </si>
  <si>
    <t>2.75B</t>
  </si>
  <si>
    <t>CCIV - Churchill Capit...</t>
  </si>
  <si>
    <t>10.9B</t>
  </si>
  <si>
    <t>APHA - Aphria Inc</t>
  </si>
  <si>
    <t>6.42B</t>
  </si>
  <si>
    <t>GME - Gamestop Corpor...</t>
  </si>
  <si>
    <t>2.84B</t>
  </si>
  <si>
    <t>TLRY - Tilray Inc - Cl...</t>
  </si>
  <si>
    <t>3.9B</t>
  </si>
  <si>
    <t>NNDM - Nano Dimension ...</t>
  </si>
  <si>
    <t>138M</t>
  </si>
  <si>
    <t>FUBO - fuboTV Inc</t>
  </si>
  <si>
    <t>2.91B</t>
  </si>
  <si>
    <t>SOLO - Electrameccanic...</t>
  </si>
  <si>
    <t>593M</t>
  </si>
  <si>
    <t>AMC - AMC Entertainme...</t>
  </si>
  <si>
    <t>1.63B</t>
  </si>
  <si>
    <t>SRNE - Sorrento Therap...</t>
  </si>
  <si>
    <t>3.46B</t>
  </si>
  <si>
    <t>DGLY - Digital Ally In...</t>
  </si>
  <si>
    <t>88.2M</t>
  </si>
  <si>
    <t>HYLN - Hyliion Holding...</t>
  </si>
  <si>
    <t>2.77B</t>
  </si>
  <si>
    <t>FCEL - Fuelcell Energy...</t>
  </si>
  <si>
    <t>6.53B</t>
  </si>
  <si>
    <t>WKHS - Workhorse Group...</t>
  </si>
  <si>
    <t>3.96B</t>
  </si>
  <si>
    <t>ARCT - Arcturus Therap...</t>
  </si>
  <si>
    <t>1.64B</t>
  </si>
  <si>
    <t>MSTR - Microstrategy I...</t>
  </si>
  <si>
    <t>8.93B</t>
  </si>
  <si>
    <t>SPCE - Virgin Galactic...</t>
  </si>
  <si>
    <t>12B</t>
  </si>
  <si>
    <t>LAZR - Luminar Technol...</t>
  </si>
  <si>
    <t>7.37B</t>
  </si>
  <si>
    <t>BLNK - Blink Charging ...</t>
  </si>
  <si>
    <t>1.65B</t>
  </si>
  <si>
    <t>QS - QuantumScape Co...</t>
  </si>
  <si>
    <t>12.9B</t>
  </si>
  <si>
    <t>SBE - Switchback Ener...</t>
  </si>
  <si>
    <t>1.14B</t>
  </si>
  <si>
    <t>ACB - Aurora Cannabis...</t>
  </si>
  <si>
    <t>2.41B</t>
  </si>
  <si>
    <t>CODX - Co-Diagnostics ...</t>
  </si>
  <si>
    <t>482M</t>
  </si>
  <si>
    <t>CRON - Cronos Group In...</t>
  </si>
  <si>
    <t>4.42B</t>
  </si>
  <si>
    <t>PLTR - Palantir Techno...</t>
  </si>
  <si>
    <t>42.7B</t>
  </si>
  <si>
    <t>OSTK - Overstock.com I...</t>
  </si>
  <si>
    <t>4.33B</t>
  </si>
  <si>
    <t>RIG - Transocean Ltd</t>
  </si>
  <si>
    <t>2.14B</t>
  </si>
  <si>
    <t>NKLA - Nikola Corporat...</t>
  </si>
  <si>
    <t>8.2B</t>
  </si>
  <si>
    <t>JMIA - Jumia Technolog...</t>
  </si>
  <si>
    <t>4.99B</t>
  </si>
  <si>
    <t>APXT - Apex Technology...</t>
  </si>
  <si>
    <t>509M</t>
  </si>
  <si>
    <t>PSTH - Pershing Square...</t>
  </si>
  <si>
    <t>5.97B</t>
  </si>
  <si>
    <t>AI - C3.ai Inc - Cla...</t>
  </si>
  <si>
    <t>SFIX - Stitch Fix Inc ...</t>
  </si>
  <si>
    <t>5.01B</t>
  </si>
  <si>
    <t>XPEV - XPeng Inc - ADR...</t>
  </si>
  <si>
    <t>19.8B</t>
  </si>
  <si>
    <t>Option Info</t>
  </si>
  <si>
    <t>Total P/L</t>
  </si>
  <si>
    <t>Row Labels</t>
  </si>
  <si>
    <t>Grand Total</t>
  </si>
  <si>
    <t>Sum of net P/L</t>
  </si>
  <si>
    <t>Type</t>
  </si>
  <si>
    <t>P</t>
  </si>
  <si>
    <t>Average of net P/L</t>
  </si>
  <si>
    <t>Average of P/L %</t>
  </si>
  <si>
    <t>Trade count</t>
  </si>
  <si>
    <t>Entry Date</t>
  </si>
  <si>
    <t>calculated</t>
  </si>
  <si>
    <t>realtime TOS updates</t>
  </si>
  <si>
    <t>manual entry</t>
  </si>
  <si>
    <t>TOS formulas --&gt;</t>
  </si>
  <si>
    <t>Starting Capital</t>
  </si>
  <si>
    <t>Total return</t>
  </si>
  <si>
    <t>YOLO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</si>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</sst>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%"/>
    <numFmt numFmtId="165" formatCode="&quot;$&quot;#,##0.0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right"/>
    </xf>
    <xf numFmtId="0" fontId="0" fillId="0" borderId="15" xfId="0" applyBorder="1" applyAlignment="1">
      <alignment horizontal="left"/>
    </xf>
    <xf numFmtId="164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2" xfId="0" applyFill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Fill="1"/>
  </cellXfs>
  <cellStyles count="2">
    <cellStyle name="Normal" xfId="0" builtinId="0"/>
    <cellStyle name="Percent" xfId="1" builtinId="5"/>
  </cellStyles>
  <dxfs count="16">
    <dxf>
      <numFmt numFmtId="2" formatCode="0.00"/>
    </dxf>
    <dxf>
      <numFmt numFmtId="164" formatCode="0.0%"/>
    </dxf>
    <dxf>
      <numFmt numFmtId="164" formatCode="0.0%"/>
    </dxf>
    <dxf>
      <numFmt numFmtId="165" formatCode="&quot;$&quot;#,##0.00"/>
    </dxf>
    <dxf>
      <numFmt numFmtId="2" formatCode="0.00"/>
    </dxf>
    <dxf>
      <numFmt numFmtId="164" formatCode="0.0%"/>
    </dxf>
    <dxf>
      <numFmt numFmtId="164" formatCode="0.0%"/>
    </dxf>
    <dxf>
      <numFmt numFmtId="165" formatCode="&quot;$&quot;#,##0.00"/>
    </dxf>
    <dxf>
      <numFmt numFmtId="2" formatCode="0.00"/>
    </dxf>
    <dxf>
      <numFmt numFmtId="164" formatCode="0.0%"/>
    </dxf>
    <dxf>
      <numFmt numFmtId="164" formatCode="0.0%"/>
    </dxf>
    <dxf>
      <numFmt numFmtId="165" formatCode="&quot;$&quot;#,##0.00"/>
    </dxf>
    <dxf>
      <numFmt numFmtId="165" formatCode="&quot;$&quot;#,##0.00"/>
    </dxf>
    <dxf>
      <numFmt numFmtId="164" formatCode="0.0%"/>
    </dxf>
    <dxf>
      <numFmt numFmtId="164" formatCode="0.0%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tos.rtd">
      <tp t="s">
        <v>N/A</v>
        <stp/>
        <stp>LAST</stp>
        <stp>manual entry</stp>
        <tr r="R2" s="1"/>
      </tp>
      <tp t="e">
        <v>#N/A</v>
        <stp/>
        <stp>P_L_OPEN</stp>
        <stp/>
        <tr r="AB15" s="1"/>
      </tp>
      <tp t="e">
        <v>#N/A</v>
        <stp/>
        <stp>LAST</stp>
        <stp/>
        <tr r="Q2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volatileDependencies" Target="volatileDependencies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stin" refreshedDate="44343.444062962961" createdVersion="6" refreshedVersion="7" minRefreshableVersion="3" recordCount="47" xr:uid="{77AFF75C-2C9A-4736-AE39-7E2AEBCFD799}">
  <cacheSource type="worksheet">
    <worksheetSource ref="C9:AA69" sheet="Sheet1"/>
  </cacheSource>
  <cacheFields count="25">
    <cacheField name="Entry Date" numFmtId="0">
      <sharedItems containsNonDate="0" containsDate="1" containsString="0" containsBlank="1" minDate="2021-02-04T00:00:00" maxDate="2021-02-05T00:00:00"/>
    </cacheField>
    <cacheField name="Ticker" numFmtId="0">
      <sharedItems containsBlank="1" count="11">
        <s v="YOLO"/>
        <m/>
        <s v="FCEL" u="1"/>
        <s v="SNDL" u="1"/>
        <s v="BABA" u="1"/>
        <s v="NOK" u="1"/>
        <s v="CRSR" u="1"/>
        <s v="MARA" u="1"/>
        <s v="AMC" u="1"/>
        <s v="TLRY" u="1"/>
        <s v="PLTR" u="1"/>
      </sharedItems>
    </cacheField>
    <cacheField name="Type" numFmtId="0">
      <sharedItems containsBlank="1"/>
    </cacheField>
    <cacheField name="Action" numFmtId="0">
      <sharedItems containsBlank="1"/>
    </cacheField>
    <cacheField name="Strike" numFmtId="0">
      <sharedItems containsString="0" containsBlank="1" containsNumber="1" containsInteger="1" minValue="35" maxValue="35"/>
    </cacheField>
    <cacheField name="Exp" numFmtId="0">
      <sharedItems containsNonDate="0" containsDate="1" containsString="0" containsBlank="1" minDate="2021-03-19T00:00:00" maxDate="2021-03-20T00:00:00"/>
    </cacheField>
    <cacheField name="OptionTicker" numFmtId="0">
      <sharedItems containsBlank="1"/>
    </cacheField>
    <cacheField name="DTE" numFmtId="0">
      <sharedItems containsString="0" containsBlank="1" containsNumber="1" containsInteger="1" minValue="43" maxValue="43"/>
    </cacheField>
    <cacheField name="Delta" numFmtId="0">
      <sharedItems containsString="0" containsBlank="1" containsNumber="1" minValue="-0.21" maxValue="-0.21"/>
    </cacheField>
    <cacheField name="Qty" numFmtId="0">
      <sharedItems containsString="0" containsBlank="1" containsNumber="1" containsInteger="1" minValue="1" maxValue="1"/>
    </cacheField>
    <cacheField name="equity util" numFmtId="0">
      <sharedItems containsBlank="1" containsMixedTypes="1" containsNumber="1" containsInteger="1" minValue="3500" maxValue="3500"/>
    </cacheField>
    <cacheField name="Op price" numFmtId="0">
      <sharedItems containsString="0" containsBlank="1" containsNumber="1" minValue="5.2" maxValue="5.2"/>
    </cacheField>
    <cacheField name="Credit" numFmtId="0">
      <sharedItems containsBlank="1" containsMixedTypes="1" containsNumber="1" containsInteger="1" minValue="520" maxValue="520"/>
    </cacheField>
    <cacheField name="B/E" numFmtId="0">
      <sharedItems containsBlank="1" containsMixedTypes="1" containsNumber="1" minValue="29.8" maxValue="29.8"/>
    </cacheField>
    <cacheField name="U/L price" numFmtId="0">
      <sharedItems containsBlank="1"/>
    </cacheField>
    <cacheField name="Option Price" numFmtId="0">
      <sharedItems containsBlank="1"/>
    </cacheField>
    <cacheField name="P/L" numFmtId="0">
      <sharedItems containsBlank="1"/>
    </cacheField>
    <cacheField name="date" numFmtId="0">
      <sharedItems containsNonDate="0" containsDate="1" containsString="0" containsBlank="1" minDate="2021-02-12T00:00:00" maxDate="2021-02-13T00:00:00"/>
    </cacheField>
    <cacheField name="outcome" numFmtId="0">
      <sharedItems containsBlank="1"/>
    </cacheField>
    <cacheField name="price" numFmtId="0">
      <sharedItems containsString="0" containsBlank="1" containsNumber="1" containsInteger="1" minValue="1" maxValue="1"/>
    </cacheField>
    <cacheField name="debit" numFmtId="0">
      <sharedItems containsBlank="1" containsMixedTypes="1" containsNumber="1" containsInteger="1" minValue="100" maxValue="100"/>
    </cacheField>
    <cacheField name="days held" numFmtId="0">
      <sharedItems containsBlank="1" containsMixedTypes="1" containsNumber="1" containsInteger="1" minValue="8" maxValue="8"/>
    </cacheField>
    <cacheField name="net P/L" numFmtId="0">
      <sharedItems containsBlank="1" containsMixedTypes="1" containsNumber="1" containsInteger="1" minValue="420" maxValue="420"/>
    </cacheField>
    <cacheField name="P/L %" numFmtId="0">
      <sharedItems containsBlank="1" containsMixedTypes="1" containsNumber="1" minValue="0.12" maxValue="0.12"/>
    </cacheField>
    <cacheField name="annualized" numFmtId="0">
      <sharedItems containsBlank="1" containsMixedTypes="1" containsNumber="1" minValue="5.4749999999999996" maxValue="5.47499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d v="2021-02-04T00:00:00"/>
    <x v="0"/>
    <s v="P"/>
    <s v="STO"/>
    <n v="35"/>
    <d v="2021-03-19T00:00:00"/>
    <s v=".YOLO210319P35"/>
    <n v="43"/>
    <n v="-0.21"/>
    <n v="1"/>
    <n v="3500"/>
    <n v="5.2"/>
    <n v="520"/>
    <n v="29.8"/>
    <s v="closed"/>
    <s v="closed"/>
    <s v="closed"/>
    <d v="2021-02-12T00:00:00"/>
    <s v="BTC"/>
    <n v="1"/>
    <n v="100"/>
    <n v="8"/>
    <n v="420"/>
    <n v="0.12"/>
    <n v="5.4749999999999996"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s v=""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m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m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m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m/>
    <s v=""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m/>
    <m/>
    <s v=""/>
  </r>
  <r>
    <m/>
    <x v="1"/>
    <m/>
    <m/>
    <m/>
    <m/>
    <s v=""/>
    <m/>
    <m/>
    <m/>
    <s v=""/>
    <m/>
    <s v=""/>
    <s v=""/>
    <s v=""/>
    <s v=""/>
    <s v=""/>
    <m/>
    <m/>
    <m/>
    <s v=""/>
    <s v=""/>
    <m/>
    <m/>
    <m/>
  </r>
  <r>
    <m/>
    <x v="1"/>
    <m/>
    <m/>
    <m/>
    <m/>
    <s v=""/>
    <m/>
    <m/>
    <m/>
    <s v=""/>
    <m/>
    <s v=""/>
    <s v=""/>
    <s v=""/>
    <s v=""/>
    <s v=""/>
    <m/>
    <m/>
    <m/>
    <s v=""/>
    <s v=""/>
    <m/>
    <m/>
    <m/>
  </r>
  <r>
    <m/>
    <x v="1"/>
    <m/>
    <m/>
    <m/>
    <m/>
    <s v=""/>
    <m/>
    <m/>
    <m/>
    <m/>
    <m/>
    <m/>
    <s v=""/>
    <s v=""/>
    <s v=""/>
    <s v=""/>
    <m/>
    <m/>
    <m/>
    <s v=""/>
    <s v=""/>
    <m/>
    <m/>
    <m/>
  </r>
  <r>
    <m/>
    <x v="1"/>
    <m/>
    <m/>
    <m/>
    <m/>
    <s v=""/>
    <m/>
    <m/>
    <m/>
    <m/>
    <m/>
    <m/>
    <m/>
    <s v=""/>
    <s v=""/>
    <s v=""/>
    <m/>
    <m/>
    <m/>
    <s v=""/>
    <s v=""/>
    <m/>
    <m/>
    <m/>
  </r>
  <r>
    <m/>
    <x v="1"/>
    <m/>
    <m/>
    <m/>
    <m/>
    <s v=""/>
    <m/>
    <m/>
    <m/>
    <m/>
    <m/>
    <m/>
    <m/>
    <s v=""/>
    <s v=""/>
    <s v=""/>
    <m/>
    <m/>
    <m/>
    <m/>
    <m/>
    <m/>
    <m/>
    <m/>
  </r>
  <r>
    <m/>
    <x v="1"/>
    <m/>
    <m/>
    <m/>
    <m/>
    <s v=""/>
    <m/>
    <m/>
    <m/>
    <m/>
    <m/>
    <m/>
    <m/>
    <s v=""/>
    <s v=""/>
    <s v=""/>
    <m/>
    <m/>
    <m/>
    <m/>
    <m/>
    <m/>
    <m/>
    <m/>
  </r>
  <r>
    <m/>
    <x v="1"/>
    <m/>
    <m/>
    <m/>
    <m/>
    <s v=""/>
    <m/>
    <m/>
    <m/>
    <m/>
    <m/>
    <m/>
    <m/>
    <s v=""/>
    <s v=""/>
    <s v=""/>
    <m/>
    <m/>
    <m/>
    <m/>
    <m/>
    <m/>
    <m/>
    <m/>
  </r>
  <r>
    <m/>
    <x v="1"/>
    <m/>
    <m/>
    <m/>
    <m/>
    <s v=""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  <r>
    <m/>
    <x v="1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9EC632-6E7E-4E03-BF07-4B56BD45D5F1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1">
  <location ref="AC10:AG13" firstHeaderRow="0" firstDataRow="1" firstDataCol="1"/>
  <pivotFields count="25">
    <pivotField showAll="0"/>
    <pivotField axis="axisRow" dataField="1" showAll="0">
      <items count="12">
        <item m="1" x="8"/>
        <item m="1" x="4"/>
        <item m="1" x="6"/>
        <item m="1" x="2"/>
        <item m="1" x="7"/>
        <item m="1" x="5"/>
        <item m="1" x="10"/>
        <item m="1" x="3"/>
        <item m="1" x="9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</pivotFields>
  <rowFields count="1">
    <field x="1"/>
  </rowFields>
  <rowItems count="3"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rade count" fld="1" subtotal="count" baseField="0" baseItem="0"/>
    <dataField name="Sum of net P/L" fld="22" baseField="0" baseItem="0" numFmtId="165"/>
    <dataField name="Average of net P/L" fld="22" subtotal="average" baseField="1" baseItem="3" numFmtId="165"/>
    <dataField name="Average of P/L %" fld="23" subtotal="average" baseField="1" baseItem="5"/>
  </dataFields>
  <formats count="4">
    <format dxfId="15">
      <pivotArea collapsedLevelsAreSubtotals="1" fieldPosition="0">
        <references count="2">
          <reference field="4294967294" count="1" selected="0">
            <x v="2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4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3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2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BACB-621B-4C1F-8C39-C8E5AE090A08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7EB0-09A2-4509-8B4E-7C3C26A63D8E}">
  <dimension ref="A1:AG55"/>
  <sheetViews>
    <sheetView tabSelected="1" zoomScale="80" zoomScaleNormal="80" workbookViewId="0">
      <selection activeCell="V19" sqref="V19"/>
    </sheetView>
  </sheetViews>
  <sheetFormatPr defaultRowHeight="15" x14ac:dyDescent="0.25"/>
  <cols>
    <col min="1" max="2" width="3" customWidth="1"/>
    <col min="3" max="3" width="10.5703125" style="28" bestFit="1" customWidth="1"/>
    <col min="4" max="4" width="7.42578125" style="28" customWidth="1"/>
    <col min="5" max="5" width="5.7109375" style="28" customWidth="1"/>
    <col min="6" max="6" width="7" style="21" customWidth="1"/>
    <col min="7" max="7" width="9.140625" style="21"/>
    <col min="8" max="8" width="10.5703125" style="21" bestFit="1" customWidth="1"/>
    <col min="9" max="9" width="20.5703125" style="28" customWidth="1"/>
    <col min="10" max="10" width="9" style="21" customWidth="1"/>
    <col min="11" max="11" width="6.5703125" style="21" bestFit="1" customWidth="1"/>
    <col min="12" max="12" width="4.28515625" style="21" bestFit="1" customWidth="1"/>
    <col min="13" max="13" width="10.140625" style="5" bestFit="1" customWidth="1"/>
    <col min="14" max="14" width="9.140625" style="5"/>
    <col min="15" max="15" width="10.85546875" style="5" bestFit="1" customWidth="1"/>
    <col min="16" max="17" width="9.140625" style="5"/>
    <col min="18" max="18" width="12" style="5" bestFit="1" customWidth="1"/>
    <col min="19" max="19" width="9.140625" style="5"/>
    <col min="20" max="20" width="11.5703125" style="21" customWidth="1"/>
    <col min="21" max="26" width="9.140625" style="21"/>
    <col min="27" max="27" width="12.28515625" style="21" bestFit="1" customWidth="1"/>
    <col min="29" max="29" width="14.140625" bestFit="1" customWidth="1"/>
    <col min="30" max="30" width="11.5703125" bestFit="1" customWidth="1"/>
    <col min="31" max="31" width="14.42578125" bestFit="1" customWidth="1"/>
    <col min="32" max="32" width="17.85546875" bestFit="1" customWidth="1"/>
    <col min="33" max="33" width="16.5703125" bestFit="1" customWidth="1"/>
  </cols>
  <sheetData>
    <row r="1" spans="3:33" ht="15.75" thickBot="1" x14ac:dyDescent="0.3"/>
    <row r="2" spans="3:33" ht="15.75" thickBot="1" x14ac:dyDescent="0.3">
      <c r="C2" s="46" t="s">
        <v>113</v>
      </c>
      <c r="D2" s="47"/>
      <c r="E2" s="47"/>
      <c r="F2" s="48" t="s">
        <v>114</v>
      </c>
      <c r="G2" s="49"/>
      <c r="H2" s="50"/>
      <c r="I2" s="42" t="s">
        <v>115</v>
      </c>
      <c r="O2" s="51" t="s">
        <v>116</v>
      </c>
      <c r="P2" s="52"/>
      <c r="Q2" s="9" t="e">
        <f>RTD("tos.rtd",,"LAST",D2)</f>
        <v>#N/A</v>
      </c>
      <c r="R2" s="7" t="str">
        <f>RTD("tos.rtd",,"LAST",I2)</f>
        <v>N/A</v>
      </c>
      <c r="S2" s="10" t="e">
        <f>(N2-R2)*100*L2</f>
        <v>#VALUE!</v>
      </c>
    </row>
    <row r="3" spans="3:33" x14ac:dyDescent="0.25">
      <c r="P3" s="41"/>
    </row>
    <row r="4" spans="3:33" x14ac:dyDescent="0.25">
      <c r="I4" s="28" t="s">
        <v>117</v>
      </c>
      <c r="J4" s="44">
        <v>69000</v>
      </c>
      <c r="P4" s="41"/>
    </row>
    <row r="5" spans="3:33" x14ac:dyDescent="0.25">
      <c r="I5" s="28" t="s">
        <v>103</v>
      </c>
      <c r="J5" s="44">
        <f>SUM(Y10:Y43)</f>
        <v>420</v>
      </c>
      <c r="P5" s="41"/>
    </row>
    <row r="6" spans="3:33" x14ac:dyDescent="0.25">
      <c r="I6" s="28" t="s">
        <v>118</v>
      </c>
      <c r="J6" s="43">
        <f>J5/J4</f>
        <v>6.0869565217391303E-3</v>
      </c>
      <c r="P6" s="41"/>
    </row>
    <row r="7" spans="3:33" ht="15.75" thickBot="1" x14ac:dyDescent="0.3">
      <c r="P7" s="41"/>
    </row>
    <row r="8" spans="3:33" x14ac:dyDescent="0.25">
      <c r="C8" s="53" t="s">
        <v>102</v>
      </c>
      <c r="D8" s="54"/>
      <c r="E8" s="54"/>
      <c r="F8" s="54"/>
      <c r="G8" s="54"/>
      <c r="H8" s="54"/>
      <c r="I8" s="54"/>
      <c r="J8" s="54"/>
      <c r="K8" s="54"/>
      <c r="L8" s="54"/>
      <c r="M8" s="55"/>
      <c r="N8" s="56" t="s">
        <v>13</v>
      </c>
      <c r="O8" s="57"/>
      <c r="P8" s="58"/>
      <c r="Q8" s="56" t="s">
        <v>14</v>
      </c>
      <c r="R8" s="57"/>
      <c r="S8" s="58"/>
      <c r="T8" s="59" t="s">
        <v>15</v>
      </c>
      <c r="U8" s="60"/>
      <c r="V8" s="60"/>
      <c r="W8" s="61"/>
      <c r="X8" s="62" t="s">
        <v>16</v>
      </c>
      <c r="Y8" s="60"/>
      <c r="Z8" s="60"/>
      <c r="AA8" s="61"/>
    </row>
    <row r="9" spans="3:33" x14ac:dyDescent="0.25">
      <c r="C9" s="31" t="s">
        <v>112</v>
      </c>
      <c r="D9" s="29" t="s">
        <v>27</v>
      </c>
      <c r="E9" s="29" t="s">
        <v>107</v>
      </c>
      <c r="F9" s="14" t="s">
        <v>0</v>
      </c>
      <c r="G9" s="14" t="s">
        <v>2</v>
      </c>
      <c r="H9" s="14" t="s">
        <v>3</v>
      </c>
      <c r="I9" s="29" t="s">
        <v>9</v>
      </c>
      <c r="J9" s="14" t="s">
        <v>4</v>
      </c>
      <c r="K9" s="14" t="s">
        <v>6</v>
      </c>
      <c r="L9" s="14" t="s">
        <v>26</v>
      </c>
      <c r="M9" s="13" t="s">
        <v>25</v>
      </c>
      <c r="N9" s="11" t="s">
        <v>8</v>
      </c>
      <c r="O9" s="12" t="s">
        <v>5</v>
      </c>
      <c r="P9" s="13" t="s">
        <v>7</v>
      </c>
      <c r="Q9" s="11" t="s">
        <v>10</v>
      </c>
      <c r="R9" s="12" t="s">
        <v>11</v>
      </c>
      <c r="S9" s="13" t="s">
        <v>12</v>
      </c>
      <c r="T9" s="22" t="s">
        <v>21</v>
      </c>
      <c r="U9" s="14" t="s">
        <v>16</v>
      </c>
      <c r="V9" s="14" t="s">
        <v>18</v>
      </c>
      <c r="W9" s="23" t="s">
        <v>19</v>
      </c>
      <c r="X9" s="24" t="s">
        <v>24</v>
      </c>
      <c r="Y9" s="14" t="s">
        <v>20</v>
      </c>
      <c r="Z9" s="14" t="s">
        <v>22</v>
      </c>
      <c r="AA9" s="23" t="s">
        <v>23</v>
      </c>
    </row>
    <row r="10" spans="3:33" x14ac:dyDescent="0.25">
      <c r="C10" s="32">
        <v>44231</v>
      </c>
      <c r="D10" s="37" t="s">
        <v>119</v>
      </c>
      <c r="E10" s="37" t="s">
        <v>108</v>
      </c>
      <c r="F10" s="15" t="s">
        <v>1</v>
      </c>
      <c r="G10" s="15">
        <v>35</v>
      </c>
      <c r="H10" s="16">
        <v>44274</v>
      </c>
      <c r="I10" s="38" t="str">
        <f t="shared" ref="I10" si="0">IF(ISBLANK(D10),"",CONCATENATE(".",D10,TEXT(H10,"yymmdd"),E10,G10))</f>
        <v>.YOLO210319P35</v>
      </c>
      <c r="J10" s="15">
        <f>H10-C10</f>
        <v>43</v>
      </c>
      <c r="K10" s="15">
        <v>-0.21</v>
      </c>
      <c r="L10" s="15">
        <v>1</v>
      </c>
      <c r="M10" s="17">
        <f t="shared" ref="M10" si="1">IF(ISBLANK(D10),"",G10*100*L10)</f>
        <v>3500</v>
      </c>
      <c r="N10" s="8">
        <v>5.2</v>
      </c>
      <c r="O10" s="18">
        <f t="shared" ref="O10" si="2">IF(ISBLANK(D10),"",N10*L10*100)</f>
        <v>520</v>
      </c>
      <c r="P10" s="17">
        <f t="shared" ref="P10" si="3">IF(ISBLANK(D10),"",G10-(O10/(100*L10)))</f>
        <v>29.8</v>
      </c>
      <c r="Q10" s="9" t="str">
        <f>IF(ISBLANK(D10),"",IF(ISBLANK(T10),RTD("tos.rtd",,"LAST",D10),"closed"))</f>
        <v>closed</v>
      </c>
      <c r="R10" s="7" t="str">
        <f>IF(ISBLANK(D10),"",IF(ISBLANK(T10),RTD("tos.rtd",,"LAST",I10),"closed"))</f>
        <v>closed</v>
      </c>
      <c r="S10" s="10" t="str">
        <f t="shared" ref="S10" si="4">IF(ISBLANK(D10),"",IF(ISBLANK(T10),(N10-R10)*100*L10,"closed"))</f>
        <v>closed</v>
      </c>
      <c r="T10" s="25">
        <v>44239</v>
      </c>
      <c r="U10" s="6" t="s">
        <v>17</v>
      </c>
      <c r="V10" s="6">
        <v>1</v>
      </c>
      <c r="W10" s="17">
        <f t="shared" ref="W10" si="5">IF(ISBLANK(T10),"",V10*100*L10)</f>
        <v>100</v>
      </c>
      <c r="X10" s="34">
        <f t="shared" ref="X10" si="6">IF(ISBLANK(T10),"",T10-C10)</f>
        <v>8</v>
      </c>
      <c r="Y10" s="18">
        <f t="shared" ref="Y10" si="7">IF(ISBLANK(T10),"",O10-W10)</f>
        <v>420</v>
      </c>
      <c r="Z10" s="19">
        <f t="shared" ref="Z10" si="8">IF(ISBLANK(T10),"",Y10/(G10*100*L10))</f>
        <v>0.12</v>
      </c>
      <c r="AA10" s="20">
        <f t="shared" ref="AA10" si="9">IF(ISBLANK(T10),"",365*Y10/(M10*X10))</f>
        <v>5.4749999999999996</v>
      </c>
      <c r="AC10" s="35" t="s">
        <v>104</v>
      </c>
      <c r="AD10" t="s">
        <v>111</v>
      </c>
      <c r="AE10" t="s">
        <v>106</v>
      </c>
      <c r="AF10" t="s">
        <v>109</v>
      </c>
      <c r="AG10" t="s">
        <v>110</v>
      </c>
    </row>
    <row r="11" spans="3:33" x14ac:dyDescent="0.25">
      <c r="C11" s="32"/>
      <c r="D11" s="37"/>
      <c r="E11" s="37"/>
      <c r="F11" s="15"/>
      <c r="G11" s="15"/>
      <c r="H11" s="16"/>
      <c r="I11" s="38"/>
      <c r="J11" s="15"/>
      <c r="K11" s="15"/>
      <c r="L11" s="15"/>
      <c r="M11" s="17"/>
      <c r="N11" s="8"/>
      <c r="O11" s="18"/>
      <c r="P11" s="17"/>
      <c r="Q11" s="9"/>
      <c r="R11" s="7"/>
      <c r="S11" s="10"/>
      <c r="T11" s="26"/>
      <c r="U11" s="15"/>
      <c r="V11" s="15"/>
      <c r="W11" s="17"/>
      <c r="X11" s="34"/>
      <c r="Y11" s="18"/>
      <c r="Z11" s="19"/>
      <c r="AA11" s="20"/>
      <c r="AC11" s="28" t="s">
        <v>120</v>
      </c>
      <c r="AD11" s="36"/>
      <c r="AE11" s="40">
        <v>0</v>
      </c>
      <c r="AF11" s="40" t="e">
        <v>#DIV/0!</v>
      </c>
      <c r="AG11" s="36" t="e">
        <v>#DIV/0!</v>
      </c>
    </row>
    <row r="12" spans="3:33" x14ac:dyDescent="0.25">
      <c r="C12" s="32"/>
      <c r="D12" s="37"/>
      <c r="E12" s="37"/>
      <c r="F12" s="15"/>
      <c r="G12" s="15"/>
      <c r="H12" s="16"/>
      <c r="I12" s="38"/>
      <c r="J12" s="15"/>
      <c r="K12" s="15"/>
      <c r="L12" s="15"/>
      <c r="M12" s="17"/>
      <c r="N12" s="8"/>
      <c r="O12" s="18"/>
      <c r="P12" s="17"/>
      <c r="Q12" s="9"/>
      <c r="R12" s="7"/>
      <c r="S12" s="10"/>
      <c r="T12" s="26"/>
      <c r="U12" s="15"/>
      <c r="V12" s="15"/>
      <c r="W12" s="17"/>
      <c r="X12" s="34"/>
      <c r="Y12" s="18"/>
      <c r="Z12" s="19"/>
      <c r="AA12" s="20"/>
      <c r="AC12" s="28" t="s">
        <v>119</v>
      </c>
      <c r="AD12" s="36">
        <v>1</v>
      </c>
      <c r="AE12" s="40">
        <v>420</v>
      </c>
      <c r="AF12" s="40">
        <v>420</v>
      </c>
      <c r="AG12" s="36">
        <v>0.12</v>
      </c>
    </row>
    <row r="13" spans="3:33" x14ac:dyDescent="0.25">
      <c r="C13" s="32"/>
      <c r="D13" s="37"/>
      <c r="E13" s="37"/>
      <c r="F13" s="15"/>
      <c r="G13" s="15"/>
      <c r="H13" s="16"/>
      <c r="I13" s="38"/>
      <c r="J13" s="15"/>
      <c r="K13" s="15"/>
      <c r="L13" s="15"/>
      <c r="M13" s="17"/>
      <c r="N13" s="8"/>
      <c r="O13" s="18"/>
      <c r="P13" s="17"/>
      <c r="Q13" s="9"/>
      <c r="R13" s="7"/>
      <c r="S13" s="10"/>
      <c r="T13" s="26"/>
      <c r="U13" s="15"/>
      <c r="V13" s="15"/>
      <c r="W13" s="17"/>
      <c r="X13" s="34"/>
      <c r="Y13" s="18"/>
      <c r="Z13" s="19"/>
      <c r="AA13" s="20"/>
      <c r="AC13" s="28" t="s">
        <v>105</v>
      </c>
      <c r="AD13" s="36">
        <v>1</v>
      </c>
      <c r="AE13" s="40">
        <v>420</v>
      </c>
      <c r="AF13" s="40">
        <v>420</v>
      </c>
      <c r="AG13" s="39">
        <v>0.12</v>
      </c>
    </row>
    <row r="14" spans="3:33" x14ac:dyDescent="0.25">
      <c r="C14" s="32"/>
      <c r="D14" s="30"/>
      <c r="E14" s="37"/>
      <c r="F14" s="15"/>
      <c r="G14" s="15"/>
      <c r="H14" s="16"/>
      <c r="I14" s="38"/>
      <c r="J14" s="15"/>
      <c r="K14" s="15"/>
      <c r="L14" s="15"/>
      <c r="M14" s="17"/>
      <c r="N14" s="8"/>
      <c r="O14" s="18"/>
      <c r="P14" s="17"/>
      <c r="Q14" s="9"/>
      <c r="R14" s="7"/>
      <c r="S14" s="10"/>
      <c r="T14" s="26"/>
      <c r="U14" s="15"/>
      <c r="V14" s="15"/>
      <c r="W14" s="17"/>
      <c r="X14" s="34"/>
      <c r="Y14" s="18"/>
      <c r="Z14" s="19"/>
      <c r="AA14" s="20"/>
    </row>
    <row r="15" spans="3:33" x14ac:dyDescent="0.25">
      <c r="C15" s="32"/>
      <c r="D15" s="30"/>
      <c r="E15" s="37"/>
      <c r="F15" s="15"/>
      <c r="G15" s="15"/>
      <c r="H15" s="16"/>
      <c r="I15" s="38"/>
      <c r="J15" s="15"/>
      <c r="K15" s="15"/>
      <c r="L15" s="15"/>
      <c r="M15" s="17"/>
      <c r="N15" s="8"/>
      <c r="O15" s="18"/>
      <c r="P15" s="17"/>
      <c r="Q15" s="9"/>
      <c r="R15" s="7"/>
      <c r="S15" s="10"/>
      <c r="T15" s="26"/>
      <c r="U15" s="15"/>
      <c r="V15" s="15"/>
      <c r="W15" s="17"/>
      <c r="X15" s="34"/>
      <c r="Y15" s="18"/>
      <c r="Z15" s="19"/>
      <c r="AA15" s="20"/>
      <c r="AB15" t="str">
        <f>RTD("tos.rtd",,"P_L_OPEN",I15)</f>
        <v/>
      </c>
    </row>
    <row r="16" spans="3:33" x14ac:dyDescent="0.25">
      <c r="C16" s="32"/>
      <c r="D16" s="30"/>
      <c r="E16" s="37"/>
      <c r="F16" s="15"/>
      <c r="G16" s="15"/>
      <c r="H16" s="16"/>
      <c r="I16" s="38"/>
      <c r="J16" s="15"/>
      <c r="K16" s="15"/>
      <c r="L16" s="15"/>
      <c r="M16" s="17"/>
      <c r="N16" s="8"/>
      <c r="O16" s="18"/>
      <c r="P16" s="17"/>
      <c r="Q16" s="9"/>
      <c r="R16" s="7"/>
      <c r="S16" s="10"/>
      <c r="T16" s="26"/>
      <c r="U16" s="15"/>
      <c r="V16" s="15"/>
      <c r="W16" s="17"/>
      <c r="X16" s="34"/>
      <c r="Y16" s="18"/>
      <c r="Z16" s="19"/>
      <c r="AA16" s="20"/>
    </row>
    <row r="17" spans="1:27" x14ac:dyDescent="0.25">
      <c r="C17" s="32"/>
      <c r="D17" s="30"/>
      <c r="E17" s="37"/>
      <c r="F17" s="15"/>
      <c r="G17" s="15"/>
      <c r="H17" s="16"/>
      <c r="I17" s="38"/>
      <c r="J17" s="15"/>
      <c r="K17" s="15"/>
      <c r="L17" s="15"/>
      <c r="M17" s="17"/>
      <c r="N17" s="8"/>
      <c r="O17" s="18"/>
      <c r="P17" s="17"/>
      <c r="Q17" s="9"/>
      <c r="R17" s="7"/>
      <c r="S17" s="10"/>
      <c r="T17" s="26"/>
      <c r="U17" s="15"/>
      <c r="V17" s="15"/>
      <c r="W17" s="17"/>
      <c r="X17" s="34"/>
      <c r="Y17" s="18"/>
      <c r="Z17" s="19"/>
      <c r="AA17" s="20"/>
    </row>
    <row r="18" spans="1:27" x14ac:dyDescent="0.25">
      <c r="C18" s="32"/>
      <c r="D18" s="30"/>
      <c r="E18" s="37"/>
      <c r="F18" s="15"/>
      <c r="G18" s="15"/>
      <c r="H18" s="16"/>
      <c r="I18" s="38"/>
      <c r="J18" s="15"/>
      <c r="K18" s="15"/>
      <c r="L18" s="15"/>
      <c r="M18" s="17"/>
      <c r="N18" s="8"/>
      <c r="O18" s="18"/>
      <c r="P18" s="17"/>
      <c r="Q18" s="9"/>
      <c r="R18" s="7"/>
      <c r="S18" s="10"/>
      <c r="T18" s="26"/>
      <c r="U18" s="15"/>
      <c r="V18" s="15"/>
      <c r="W18" s="17"/>
      <c r="X18" s="34"/>
      <c r="Y18" s="18"/>
      <c r="Z18" s="19"/>
      <c r="AA18" s="20"/>
    </row>
    <row r="19" spans="1:27" x14ac:dyDescent="0.25">
      <c r="C19" s="32"/>
      <c r="D19" s="30"/>
      <c r="E19" s="37"/>
      <c r="F19" s="15"/>
      <c r="G19" s="15"/>
      <c r="H19" s="16"/>
      <c r="I19" s="38"/>
      <c r="J19" s="15"/>
      <c r="K19" s="15"/>
      <c r="L19" s="15"/>
      <c r="M19" s="17"/>
      <c r="N19" s="8"/>
      <c r="O19" s="18"/>
      <c r="P19" s="17"/>
      <c r="Q19" s="9"/>
      <c r="R19" s="7"/>
      <c r="S19" s="10"/>
      <c r="T19" s="26"/>
      <c r="U19" s="15"/>
      <c r="V19" s="15"/>
      <c r="W19" s="17"/>
      <c r="X19" s="34"/>
      <c r="Y19" s="18"/>
      <c r="Z19" s="19"/>
      <c r="AA19" s="20"/>
    </row>
    <row r="20" spans="1:27" x14ac:dyDescent="0.25">
      <c r="C20" s="32"/>
      <c r="D20" s="30"/>
      <c r="E20" s="37"/>
      <c r="F20" s="15"/>
      <c r="G20" s="15"/>
      <c r="H20" s="16"/>
      <c r="I20" s="38"/>
      <c r="J20" s="15"/>
      <c r="K20" s="15"/>
      <c r="L20" s="15"/>
      <c r="M20" s="17"/>
      <c r="N20" s="8"/>
      <c r="O20" s="18"/>
      <c r="P20" s="17"/>
      <c r="Q20" s="9"/>
      <c r="R20" s="7"/>
      <c r="S20" s="10"/>
      <c r="T20" s="26"/>
      <c r="U20" s="15"/>
      <c r="V20" s="15"/>
      <c r="W20" s="17"/>
      <c r="X20" s="34"/>
      <c r="Y20" s="18"/>
      <c r="Z20" s="19"/>
      <c r="AA20" s="20"/>
    </row>
    <row r="21" spans="1:27" x14ac:dyDescent="0.25">
      <c r="C21" s="32"/>
      <c r="D21" s="30"/>
      <c r="E21" s="37"/>
      <c r="F21" s="15"/>
      <c r="G21" s="15"/>
      <c r="H21" s="16"/>
      <c r="I21" s="38"/>
      <c r="J21" s="15"/>
      <c r="K21" s="15"/>
      <c r="L21" s="15"/>
      <c r="M21" s="17"/>
      <c r="N21" s="8"/>
      <c r="O21" s="18"/>
      <c r="P21" s="17"/>
      <c r="Q21" s="9"/>
      <c r="R21" s="7"/>
      <c r="S21" s="10"/>
      <c r="T21" s="26"/>
      <c r="U21" s="15"/>
      <c r="V21" s="15"/>
      <c r="W21" s="17"/>
      <c r="X21" s="34"/>
      <c r="Y21" s="18"/>
      <c r="Z21" s="19"/>
      <c r="AA21" s="20"/>
    </row>
    <row r="22" spans="1:27" x14ac:dyDescent="0.25">
      <c r="C22" s="32"/>
      <c r="D22" s="30"/>
      <c r="E22" s="37"/>
      <c r="F22" s="15"/>
      <c r="G22" s="15"/>
      <c r="H22" s="16"/>
      <c r="I22" s="38"/>
      <c r="J22" s="15"/>
      <c r="K22" s="15"/>
      <c r="L22" s="15"/>
      <c r="M22" s="17"/>
      <c r="N22" s="8"/>
      <c r="O22" s="18"/>
      <c r="P22" s="17"/>
      <c r="Q22" s="9"/>
      <c r="R22" s="7"/>
      <c r="S22" s="10"/>
      <c r="T22" s="26"/>
      <c r="U22" s="15"/>
      <c r="V22" s="15"/>
      <c r="W22" s="17"/>
      <c r="X22" s="34"/>
      <c r="Y22" s="18"/>
      <c r="Z22" s="19"/>
      <c r="AA22" s="20"/>
    </row>
    <row r="23" spans="1:27" x14ac:dyDescent="0.25">
      <c r="C23" s="32"/>
      <c r="D23" s="30"/>
      <c r="E23" s="37"/>
      <c r="F23" s="15"/>
      <c r="G23" s="15"/>
      <c r="H23" s="16"/>
      <c r="I23" s="38"/>
      <c r="J23" s="15"/>
      <c r="K23" s="15"/>
      <c r="L23" s="15"/>
      <c r="M23" s="17"/>
      <c r="N23" s="8"/>
      <c r="O23" s="18"/>
      <c r="P23" s="17"/>
      <c r="Q23" s="9"/>
      <c r="R23" s="7"/>
      <c r="S23" s="10"/>
      <c r="T23" s="26"/>
      <c r="U23" s="15"/>
      <c r="V23" s="15"/>
      <c r="W23" s="17"/>
      <c r="X23" s="34"/>
      <c r="Y23" s="18"/>
      <c r="Z23" s="19"/>
      <c r="AA23" s="20"/>
    </row>
    <row r="24" spans="1:27" x14ac:dyDescent="0.25">
      <c r="C24" s="32"/>
      <c r="D24" s="30"/>
      <c r="E24" s="37"/>
      <c r="F24" s="15"/>
      <c r="G24" s="15"/>
      <c r="H24" s="16"/>
      <c r="I24" s="38"/>
      <c r="J24" s="15"/>
      <c r="K24" s="15"/>
      <c r="L24" s="15"/>
      <c r="M24" s="17"/>
      <c r="N24" s="8"/>
      <c r="O24" s="18"/>
      <c r="P24" s="17"/>
      <c r="Q24" s="9"/>
      <c r="R24" s="7"/>
      <c r="S24" s="10"/>
      <c r="T24" s="26"/>
      <c r="U24" s="15"/>
      <c r="V24" s="15"/>
      <c r="W24" s="17"/>
      <c r="X24" s="34"/>
      <c r="Y24" s="18"/>
      <c r="Z24" s="19"/>
      <c r="AA24" s="20"/>
    </row>
    <row r="25" spans="1:27" x14ac:dyDescent="0.25">
      <c r="C25" s="32"/>
      <c r="D25" s="30"/>
      <c r="E25" s="37"/>
      <c r="F25" s="15"/>
      <c r="G25" s="15"/>
      <c r="H25" s="16"/>
      <c r="I25" s="38"/>
      <c r="J25" s="15"/>
      <c r="K25" s="15"/>
      <c r="L25" s="15"/>
      <c r="M25" s="17"/>
      <c r="N25" s="8"/>
      <c r="O25" s="18"/>
      <c r="P25" s="17"/>
      <c r="Q25" s="9"/>
      <c r="R25" s="7"/>
      <c r="S25" s="10"/>
      <c r="T25" s="26"/>
      <c r="U25" s="15"/>
      <c r="V25" s="15"/>
      <c r="W25" s="17"/>
      <c r="X25" s="34"/>
      <c r="Y25" s="18"/>
      <c r="Z25" s="19"/>
      <c r="AA25" s="20"/>
    </row>
    <row r="26" spans="1:27" x14ac:dyDescent="0.25">
      <c r="C26" s="32"/>
      <c r="D26" s="30"/>
      <c r="E26" s="37"/>
      <c r="F26" s="15"/>
      <c r="G26" s="15"/>
      <c r="H26" s="16"/>
      <c r="I26" s="38"/>
      <c r="J26" s="15"/>
      <c r="K26" s="15"/>
      <c r="L26" s="15"/>
      <c r="M26" s="17"/>
      <c r="N26" s="8"/>
      <c r="O26" s="18"/>
      <c r="P26" s="17"/>
      <c r="Q26" s="9"/>
      <c r="R26" s="7"/>
      <c r="S26" s="10"/>
      <c r="T26" s="26"/>
      <c r="U26" s="15"/>
      <c r="V26" s="15"/>
      <c r="W26" s="17"/>
      <c r="X26" s="34"/>
      <c r="Y26" s="18"/>
      <c r="Z26" s="19"/>
      <c r="AA26" s="20"/>
    </row>
    <row r="27" spans="1:27" x14ac:dyDescent="0.25">
      <c r="C27" s="32"/>
      <c r="D27" s="30"/>
      <c r="E27" s="37"/>
      <c r="F27" s="15"/>
      <c r="G27" s="15"/>
      <c r="H27" s="16"/>
      <c r="I27" s="38"/>
      <c r="J27" s="15"/>
      <c r="K27" s="15"/>
      <c r="L27" s="15"/>
      <c r="M27" s="17"/>
      <c r="N27" s="8"/>
      <c r="O27" s="18"/>
      <c r="P27" s="17"/>
      <c r="Q27" s="9"/>
      <c r="R27" s="7"/>
      <c r="S27" s="10"/>
      <c r="T27" s="26"/>
      <c r="U27" s="15"/>
      <c r="V27" s="15"/>
      <c r="W27" s="17"/>
      <c r="X27" s="34"/>
      <c r="Y27" s="18"/>
      <c r="Z27" s="19"/>
      <c r="AA27" s="20"/>
    </row>
    <row r="28" spans="1:27" x14ac:dyDescent="0.25">
      <c r="C28" s="32"/>
      <c r="D28" s="30"/>
      <c r="E28" s="37"/>
      <c r="F28" s="15"/>
      <c r="G28" s="15"/>
      <c r="H28" s="16"/>
      <c r="I28" s="38"/>
      <c r="J28" s="15"/>
      <c r="K28" s="15"/>
      <c r="L28" s="15"/>
      <c r="M28" s="17"/>
      <c r="N28" s="8"/>
      <c r="O28" s="18"/>
      <c r="P28" s="17"/>
      <c r="Q28" s="9"/>
      <c r="R28" s="7"/>
      <c r="S28" s="10"/>
      <c r="T28" s="26"/>
      <c r="U28" s="15"/>
      <c r="V28" s="15"/>
      <c r="W28" s="17"/>
      <c r="X28" s="34"/>
      <c r="Y28" s="18"/>
      <c r="Z28" s="19"/>
      <c r="AA28" s="20"/>
    </row>
    <row r="29" spans="1:27" x14ac:dyDescent="0.25">
      <c r="C29" s="32"/>
      <c r="D29" s="30"/>
      <c r="E29" s="37"/>
      <c r="F29" s="15"/>
      <c r="G29" s="15"/>
      <c r="H29" s="16"/>
      <c r="I29" s="38"/>
      <c r="J29" s="45"/>
      <c r="K29" s="15"/>
      <c r="L29" s="15"/>
      <c r="M29" s="17"/>
      <c r="N29" s="8"/>
      <c r="O29" s="18"/>
      <c r="P29" s="17"/>
      <c r="Q29" s="9"/>
      <c r="R29" s="7"/>
      <c r="S29" s="10"/>
      <c r="T29" s="26"/>
      <c r="U29" s="15"/>
      <c r="V29" s="15"/>
      <c r="W29" s="17"/>
      <c r="X29" s="34"/>
      <c r="Y29" s="18"/>
      <c r="Z29" s="19"/>
      <c r="AA29" s="20"/>
    </row>
    <row r="30" spans="1:27" x14ac:dyDescent="0.25">
      <c r="A30" s="63"/>
      <c r="B30" s="63"/>
      <c r="C30" s="32"/>
      <c r="D30" s="30"/>
      <c r="E30" s="37"/>
      <c r="F30" s="15"/>
      <c r="G30" s="15"/>
      <c r="H30" s="16"/>
      <c r="I30" s="38"/>
      <c r="J30" s="15"/>
      <c r="K30" s="15"/>
      <c r="L30" s="15"/>
      <c r="M30" s="17"/>
      <c r="N30" s="8"/>
      <c r="O30" s="18"/>
      <c r="P30" s="17"/>
      <c r="Q30" s="9"/>
      <c r="R30" s="7"/>
      <c r="S30" s="10"/>
      <c r="T30" s="26"/>
      <c r="U30" s="15"/>
      <c r="V30" s="15"/>
      <c r="W30" s="17"/>
      <c r="X30" s="34"/>
      <c r="Y30" s="18"/>
      <c r="Z30" s="19"/>
      <c r="AA30" s="20"/>
    </row>
    <row r="31" spans="1:27" x14ac:dyDescent="0.25">
      <c r="C31" s="32"/>
      <c r="D31" s="30"/>
      <c r="E31" s="37"/>
      <c r="F31" s="15"/>
      <c r="G31" s="15"/>
      <c r="H31" s="16"/>
      <c r="I31" s="38" t="str">
        <f t="shared" ref="I31:I37" si="10">IF(ISBLANK(D31),"",CONCATENATE(".",D31,TEXT(H31,"yymmdd"),E31,G31))</f>
        <v/>
      </c>
      <c r="J31" s="15"/>
      <c r="K31" s="15"/>
      <c r="L31" s="15"/>
      <c r="M31" s="17" t="str">
        <f t="shared" ref="M31:M44" si="11">IF(ISBLANK(D31),"",G31*100*L31)</f>
        <v/>
      </c>
      <c r="N31" s="8"/>
      <c r="O31" s="18" t="str">
        <f t="shared" ref="O31:O44" si="12">IF(ISBLANK(D31),"",N31*L31*100)</f>
        <v/>
      </c>
      <c r="P31" s="17" t="str">
        <f t="shared" ref="P31:P45" si="13">IF(ISBLANK(D31),"",G31-(O31/(100*L31)))</f>
        <v/>
      </c>
      <c r="Q31" s="9" t="str">
        <f>IF(ISBLANK(D31),"",IF(ISBLANK(T31),RTD("tos.rtd",,"LAST",D31),"closed"))</f>
        <v/>
      </c>
      <c r="R31" s="7" t="str">
        <f>IF(ISBLANK(D31),"",IF(ISBLANK(T31),RTD("tos.rtd",,"LAST",I31),"closed"))</f>
        <v/>
      </c>
      <c r="S31" s="10" t="str">
        <f t="shared" ref="S31:S37" si="14">IF(ISBLANK(D31),"",IF(ISBLANK(T31),(N31-R31)*100*L31,"closed"))</f>
        <v/>
      </c>
      <c r="T31" s="26"/>
      <c r="U31" s="15"/>
      <c r="V31" s="15"/>
      <c r="W31" s="17" t="str">
        <f t="shared" ref="W31:W43" si="15">IF(ISBLANK(T31),"",V31*100*L31)</f>
        <v/>
      </c>
      <c r="X31" s="34" t="str">
        <f t="shared" ref="X31:X46" si="16">IF(ISBLANK(T31),"",T31-C31)</f>
        <v/>
      </c>
      <c r="Y31" s="18" t="str">
        <f t="shared" ref="Y31:Y37" si="17">IF(ISBLANK(T31),"",O31-W31)</f>
        <v/>
      </c>
      <c r="Z31" s="19" t="str">
        <f t="shared" ref="Z31:Z41" si="18">IF(ISBLANK(T31),"",Y31/(G31*100*L31))</f>
        <v/>
      </c>
      <c r="AA31" s="20" t="str">
        <f t="shared" ref="AA31:AA42" si="19">IF(ISBLANK(T31),"",365*Y31/(M31*X31))</f>
        <v/>
      </c>
    </row>
    <row r="32" spans="1:27" x14ac:dyDescent="0.25">
      <c r="C32" s="32"/>
      <c r="D32" s="30"/>
      <c r="E32" s="37"/>
      <c r="F32" s="15"/>
      <c r="G32" s="15"/>
      <c r="H32" s="16"/>
      <c r="I32" s="38" t="str">
        <f t="shared" si="10"/>
        <v/>
      </c>
      <c r="J32" s="15"/>
      <c r="K32" s="15"/>
      <c r="L32" s="15"/>
      <c r="M32" s="17" t="str">
        <f t="shared" si="11"/>
        <v/>
      </c>
      <c r="N32" s="8"/>
      <c r="O32" s="18" t="str">
        <f t="shared" si="12"/>
        <v/>
      </c>
      <c r="P32" s="17" t="str">
        <f t="shared" si="13"/>
        <v/>
      </c>
      <c r="Q32" s="9" t="str">
        <f>IF(ISBLANK(D32),"",IF(ISBLANK(T32),RTD("tos.rtd",,"LAST",D32),"closed"))</f>
        <v/>
      </c>
      <c r="R32" s="7" t="str">
        <f>IF(ISBLANK(D32),"",IF(ISBLANK(T32),RTD("tos.rtd",,"LAST",I32),"closed"))</f>
        <v/>
      </c>
      <c r="S32" s="10" t="str">
        <f t="shared" si="14"/>
        <v/>
      </c>
      <c r="T32" s="26"/>
      <c r="U32" s="15"/>
      <c r="V32" s="15"/>
      <c r="W32" s="17" t="str">
        <f t="shared" si="15"/>
        <v/>
      </c>
      <c r="X32" s="34" t="str">
        <f t="shared" si="16"/>
        <v/>
      </c>
      <c r="Y32" s="18" t="str">
        <f t="shared" si="17"/>
        <v/>
      </c>
      <c r="Z32" s="19" t="str">
        <f t="shared" si="18"/>
        <v/>
      </c>
      <c r="AA32" s="20" t="str">
        <f t="shared" si="19"/>
        <v/>
      </c>
    </row>
    <row r="33" spans="3:27" x14ac:dyDescent="0.25">
      <c r="C33" s="32"/>
      <c r="D33" s="30"/>
      <c r="E33" s="37"/>
      <c r="F33" s="15"/>
      <c r="G33" s="15"/>
      <c r="H33" s="16"/>
      <c r="I33" s="38" t="str">
        <f t="shared" si="10"/>
        <v/>
      </c>
      <c r="J33" s="15"/>
      <c r="K33" s="15"/>
      <c r="L33" s="15"/>
      <c r="M33" s="17" t="str">
        <f t="shared" si="11"/>
        <v/>
      </c>
      <c r="N33" s="8"/>
      <c r="O33" s="18" t="str">
        <f t="shared" si="12"/>
        <v/>
      </c>
      <c r="P33" s="17" t="str">
        <f t="shared" si="13"/>
        <v/>
      </c>
      <c r="Q33" s="9" t="str">
        <f>IF(ISBLANK(D33),"",IF(ISBLANK(T33),RTD("tos.rtd",,"LAST",D33),"closed"))</f>
        <v/>
      </c>
      <c r="R33" s="7" t="str">
        <f>IF(ISBLANK(D33),"",IF(ISBLANK(T33),RTD("tos.rtd",,"LAST",I33),"closed"))</f>
        <v/>
      </c>
      <c r="S33" s="10" t="str">
        <f t="shared" si="14"/>
        <v/>
      </c>
      <c r="T33" s="26"/>
      <c r="U33" s="15"/>
      <c r="V33" s="15"/>
      <c r="W33" s="17" t="str">
        <f t="shared" si="15"/>
        <v/>
      </c>
      <c r="X33" s="34" t="str">
        <f t="shared" si="16"/>
        <v/>
      </c>
      <c r="Y33" s="18" t="str">
        <f t="shared" si="17"/>
        <v/>
      </c>
      <c r="Z33" s="19" t="str">
        <f t="shared" si="18"/>
        <v/>
      </c>
      <c r="AA33" s="20" t="str">
        <f t="shared" si="19"/>
        <v/>
      </c>
    </row>
    <row r="34" spans="3:27" x14ac:dyDescent="0.25">
      <c r="C34" s="32"/>
      <c r="D34" s="30"/>
      <c r="E34" s="37"/>
      <c r="F34" s="15"/>
      <c r="G34" s="15"/>
      <c r="H34" s="16"/>
      <c r="I34" s="38" t="str">
        <f t="shared" si="10"/>
        <v/>
      </c>
      <c r="J34" s="15"/>
      <c r="K34" s="15"/>
      <c r="L34" s="15"/>
      <c r="M34" s="17" t="str">
        <f t="shared" si="11"/>
        <v/>
      </c>
      <c r="N34" s="8"/>
      <c r="O34" s="18" t="str">
        <f t="shared" si="12"/>
        <v/>
      </c>
      <c r="P34" s="17" t="str">
        <f t="shared" si="13"/>
        <v/>
      </c>
      <c r="Q34" s="9" t="str">
        <f>IF(ISBLANK(D34),"",IF(ISBLANK(T34),RTD("tos.rtd",,"LAST",D34),"closed"))</f>
        <v/>
      </c>
      <c r="R34" s="7" t="str">
        <f>IF(ISBLANK(D34),"",IF(ISBLANK(T34),RTD("tos.rtd",,"LAST",I34),"closed"))</f>
        <v/>
      </c>
      <c r="S34" s="10" t="str">
        <f t="shared" si="14"/>
        <v/>
      </c>
      <c r="T34" s="26"/>
      <c r="U34" s="15"/>
      <c r="V34" s="15"/>
      <c r="W34" s="17" t="str">
        <f t="shared" si="15"/>
        <v/>
      </c>
      <c r="X34" s="34" t="str">
        <f t="shared" si="16"/>
        <v/>
      </c>
      <c r="Y34" s="18" t="str">
        <f t="shared" si="17"/>
        <v/>
      </c>
      <c r="Z34" s="19" t="str">
        <f t="shared" si="18"/>
        <v/>
      </c>
      <c r="AA34" s="20" t="str">
        <f t="shared" si="19"/>
        <v/>
      </c>
    </row>
    <row r="35" spans="3:27" x14ac:dyDescent="0.25">
      <c r="C35" s="32"/>
      <c r="D35" s="30"/>
      <c r="E35" s="37"/>
      <c r="F35" s="15"/>
      <c r="G35" s="15"/>
      <c r="H35" s="16"/>
      <c r="I35" s="38" t="str">
        <f t="shared" si="10"/>
        <v/>
      </c>
      <c r="J35" s="15"/>
      <c r="K35" s="15"/>
      <c r="L35" s="15"/>
      <c r="M35" s="17" t="str">
        <f t="shared" si="11"/>
        <v/>
      </c>
      <c r="N35" s="8"/>
      <c r="O35" s="18" t="str">
        <f t="shared" si="12"/>
        <v/>
      </c>
      <c r="P35" s="17" t="str">
        <f t="shared" si="13"/>
        <v/>
      </c>
      <c r="Q35" s="9" t="str">
        <f>IF(ISBLANK(D35),"",IF(ISBLANK(T35),RTD("tos.rtd",,"LAST",D35),"closed"))</f>
        <v/>
      </c>
      <c r="R35" s="7" t="str">
        <f>IF(ISBLANK(D35),"",IF(ISBLANK(T35),RTD("tos.rtd",,"LAST",I35),"closed"))</f>
        <v/>
      </c>
      <c r="S35" s="10" t="str">
        <f t="shared" si="14"/>
        <v/>
      </c>
      <c r="T35" s="26"/>
      <c r="U35" s="15"/>
      <c r="V35" s="15"/>
      <c r="W35" s="17" t="str">
        <f t="shared" si="15"/>
        <v/>
      </c>
      <c r="X35" s="34" t="str">
        <f t="shared" si="16"/>
        <v/>
      </c>
      <c r="Y35" s="18" t="str">
        <f t="shared" si="17"/>
        <v/>
      </c>
      <c r="Z35" s="19" t="str">
        <f t="shared" si="18"/>
        <v/>
      </c>
      <c r="AA35" s="20" t="str">
        <f t="shared" si="19"/>
        <v/>
      </c>
    </row>
    <row r="36" spans="3:27" x14ac:dyDescent="0.25">
      <c r="C36" s="32"/>
      <c r="D36" s="30"/>
      <c r="E36" s="37"/>
      <c r="F36" s="15"/>
      <c r="G36" s="15"/>
      <c r="H36" s="16"/>
      <c r="I36" s="38" t="str">
        <f t="shared" si="10"/>
        <v/>
      </c>
      <c r="J36" s="15"/>
      <c r="K36" s="15"/>
      <c r="L36" s="15"/>
      <c r="M36" s="17" t="str">
        <f t="shared" si="11"/>
        <v/>
      </c>
      <c r="N36" s="8"/>
      <c r="O36" s="18" t="str">
        <f t="shared" si="12"/>
        <v/>
      </c>
      <c r="P36" s="17" t="str">
        <f t="shared" si="13"/>
        <v/>
      </c>
      <c r="Q36" s="9" t="str">
        <f>IF(ISBLANK(D36),"",IF(ISBLANK(T36),RTD("tos.rtd",,"LAST",D36),"closed"))</f>
        <v/>
      </c>
      <c r="R36" s="7" t="str">
        <f>IF(ISBLANK(D36),"",IF(ISBLANK(T36),RTD("tos.rtd",,"LAST",I36),"closed"))</f>
        <v/>
      </c>
      <c r="S36" s="10" t="str">
        <f t="shared" si="14"/>
        <v/>
      </c>
      <c r="T36" s="26"/>
      <c r="U36" s="15"/>
      <c r="V36" s="15"/>
      <c r="W36" s="17" t="str">
        <f t="shared" si="15"/>
        <v/>
      </c>
      <c r="X36" s="34" t="str">
        <f t="shared" si="16"/>
        <v/>
      </c>
      <c r="Y36" s="18" t="str">
        <f t="shared" si="17"/>
        <v/>
      </c>
      <c r="Z36" s="19" t="str">
        <f t="shared" si="18"/>
        <v/>
      </c>
      <c r="AA36" s="20" t="str">
        <f t="shared" si="19"/>
        <v/>
      </c>
    </row>
    <row r="37" spans="3:27" x14ac:dyDescent="0.25">
      <c r="C37" s="32"/>
      <c r="D37" s="30"/>
      <c r="E37" s="37"/>
      <c r="F37" s="15"/>
      <c r="G37" s="15"/>
      <c r="H37" s="16"/>
      <c r="I37" s="38" t="str">
        <f t="shared" si="10"/>
        <v/>
      </c>
      <c r="J37" s="15"/>
      <c r="K37" s="15"/>
      <c r="L37" s="15"/>
      <c r="M37" s="17" t="str">
        <f t="shared" si="11"/>
        <v/>
      </c>
      <c r="N37" s="8"/>
      <c r="O37" s="18" t="str">
        <f t="shared" si="12"/>
        <v/>
      </c>
      <c r="P37" s="17" t="str">
        <f t="shared" si="13"/>
        <v/>
      </c>
      <c r="Q37" s="9" t="str">
        <f>IF(ISBLANK(D37),"",IF(ISBLANK(T37),RTD("tos.rtd",,"LAST",D37),"closed"))</f>
        <v/>
      </c>
      <c r="R37" s="7" t="str">
        <f>IF(ISBLANK(D37),"",IF(ISBLANK(T37),RTD("tos.rtd",,"LAST",I37),"closed"))</f>
        <v/>
      </c>
      <c r="S37" s="10" t="str">
        <f t="shared" si="14"/>
        <v/>
      </c>
      <c r="T37" s="26"/>
      <c r="U37" s="15"/>
      <c r="V37" s="15"/>
      <c r="W37" s="17" t="str">
        <f t="shared" si="15"/>
        <v/>
      </c>
      <c r="X37" s="34" t="str">
        <f t="shared" si="16"/>
        <v/>
      </c>
      <c r="Y37" s="18" t="str">
        <f t="shared" si="17"/>
        <v/>
      </c>
      <c r="Z37" s="19" t="str">
        <f t="shared" si="18"/>
        <v/>
      </c>
      <c r="AA37" s="20" t="str">
        <f t="shared" si="19"/>
        <v/>
      </c>
    </row>
    <row r="38" spans="3:27" x14ac:dyDescent="0.25">
      <c r="C38" s="32"/>
      <c r="D38" s="30"/>
      <c r="E38" s="37"/>
      <c r="F38" s="15"/>
      <c r="G38" s="15"/>
      <c r="H38" s="16"/>
      <c r="I38" s="38" t="str">
        <f t="shared" ref="I38:I50" si="20">IF(ISBLANK(D38),"",CONCATENATE(".",D38,TEXT(H38,"yymmdd"),E38,G38))</f>
        <v/>
      </c>
      <c r="J38" s="15"/>
      <c r="K38" s="15"/>
      <c r="L38" s="15"/>
      <c r="M38" s="17" t="str">
        <f t="shared" si="11"/>
        <v/>
      </c>
      <c r="N38" s="8"/>
      <c r="O38" s="18" t="str">
        <f t="shared" si="12"/>
        <v/>
      </c>
      <c r="P38" s="17" t="str">
        <f t="shared" si="13"/>
        <v/>
      </c>
      <c r="Q38" s="9" t="str">
        <f>IF(ISBLANK(D38),"",IF(ISBLANK(T38),RTD("tos.rtd",,"LAST",D38),"closed"))</f>
        <v/>
      </c>
      <c r="R38" s="7" t="str">
        <f>IF(ISBLANK(D38),"",IF(ISBLANK(T38),RTD("tos.rtd",,"LAST",I38),"closed"))</f>
        <v/>
      </c>
      <c r="S38" s="10" t="str">
        <f t="shared" ref="S38:S49" si="21">IF(ISBLANK(D38),"",IF(ISBLANK(T38),(N38-R38)*100*L38,"closed"))</f>
        <v/>
      </c>
      <c r="T38" s="26"/>
      <c r="U38" s="15"/>
      <c r="V38" s="15"/>
      <c r="W38" s="17" t="str">
        <f t="shared" si="15"/>
        <v/>
      </c>
      <c r="X38" s="34" t="str">
        <f t="shared" si="16"/>
        <v/>
      </c>
      <c r="Y38" s="18"/>
      <c r="Z38" s="19" t="str">
        <f t="shared" si="18"/>
        <v/>
      </c>
      <c r="AA38" s="20" t="str">
        <f t="shared" si="19"/>
        <v/>
      </c>
    </row>
    <row r="39" spans="3:27" x14ac:dyDescent="0.25">
      <c r="C39" s="32"/>
      <c r="D39" s="30"/>
      <c r="E39" s="37"/>
      <c r="F39" s="15"/>
      <c r="G39" s="15"/>
      <c r="H39" s="16"/>
      <c r="I39" s="38" t="str">
        <f t="shared" si="20"/>
        <v/>
      </c>
      <c r="J39" s="15"/>
      <c r="K39" s="15"/>
      <c r="L39" s="15"/>
      <c r="M39" s="17" t="str">
        <f t="shared" si="11"/>
        <v/>
      </c>
      <c r="N39" s="8"/>
      <c r="O39" s="18" t="str">
        <f t="shared" si="12"/>
        <v/>
      </c>
      <c r="P39" s="17" t="str">
        <f t="shared" si="13"/>
        <v/>
      </c>
      <c r="Q39" s="9" t="str">
        <f>IF(ISBLANK(D39),"",IF(ISBLANK(T39),RTD("tos.rtd",,"LAST",D39),"closed"))</f>
        <v/>
      </c>
      <c r="R39" s="7" t="str">
        <f>IF(ISBLANK(D39),"",IF(ISBLANK(T39),RTD("tos.rtd",,"LAST",I39),"closed"))</f>
        <v/>
      </c>
      <c r="S39" s="10" t="str">
        <f t="shared" si="21"/>
        <v/>
      </c>
      <c r="T39" s="26"/>
      <c r="U39" s="15"/>
      <c r="V39" s="15"/>
      <c r="W39" s="17" t="str">
        <f t="shared" si="15"/>
        <v/>
      </c>
      <c r="X39" s="34" t="str">
        <f t="shared" si="16"/>
        <v/>
      </c>
      <c r="Y39" s="18"/>
      <c r="Z39" s="19" t="str">
        <f t="shared" si="18"/>
        <v/>
      </c>
      <c r="AA39" s="20" t="str">
        <f t="shared" si="19"/>
        <v/>
      </c>
    </row>
    <row r="40" spans="3:27" x14ac:dyDescent="0.25">
      <c r="C40" s="32"/>
      <c r="D40" s="30"/>
      <c r="E40" s="37"/>
      <c r="F40" s="15"/>
      <c r="G40" s="15"/>
      <c r="H40" s="16"/>
      <c r="I40" s="38" t="str">
        <f t="shared" si="20"/>
        <v/>
      </c>
      <c r="J40" s="15"/>
      <c r="K40" s="15"/>
      <c r="L40" s="15"/>
      <c r="M40" s="17" t="str">
        <f t="shared" si="11"/>
        <v/>
      </c>
      <c r="N40" s="8"/>
      <c r="O40" s="18" t="str">
        <f t="shared" si="12"/>
        <v/>
      </c>
      <c r="P40" s="17" t="str">
        <f t="shared" si="13"/>
        <v/>
      </c>
      <c r="Q40" s="9" t="str">
        <f>IF(ISBLANK(D40),"",IF(ISBLANK(T40),RTD("tos.rtd",,"LAST",D40),"closed"))</f>
        <v/>
      </c>
      <c r="R40" s="7" t="str">
        <f>IF(ISBLANK(D40),"",IF(ISBLANK(T40),RTD("tos.rtd",,"LAST",I40),"closed"))</f>
        <v/>
      </c>
      <c r="S40" s="10" t="str">
        <f t="shared" si="21"/>
        <v/>
      </c>
      <c r="T40" s="26"/>
      <c r="U40" s="15"/>
      <c r="V40" s="15"/>
      <c r="W40" s="17" t="str">
        <f t="shared" si="15"/>
        <v/>
      </c>
      <c r="X40" s="34" t="str">
        <f t="shared" si="16"/>
        <v/>
      </c>
      <c r="Y40" s="18"/>
      <c r="Z40" s="19" t="str">
        <f t="shared" si="18"/>
        <v/>
      </c>
      <c r="AA40" s="20" t="str">
        <f t="shared" si="19"/>
        <v/>
      </c>
    </row>
    <row r="41" spans="3:27" x14ac:dyDescent="0.25">
      <c r="C41" s="32"/>
      <c r="D41" s="30"/>
      <c r="E41" s="37"/>
      <c r="F41" s="15"/>
      <c r="G41" s="15"/>
      <c r="H41" s="16"/>
      <c r="I41" s="38" t="str">
        <f t="shared" si="20"/>
        <v/>
      </c>
      <c r="J41" s="15"/>
      <c r="K41" s="15"/>
      <c r="L41" s="15"/>
      <c r="M41" s="17" t="str">
        <f t="shared" si="11"/>
        <v/>
      </c>
      <c r="N41" s="8"/>
      <c r="O41" s="18" t="str">
        <f t="shared" si="12"/>
        <v/>
      </c>
      <c r="P41" s="17" t="str">
        <f t="shared" si="13"/>
        <v/>
      </c>
      <c r="Q41" s="9" t="str">
        <f>IF(ISBLANK(D41),"",IF(ISBLANK(T41),RTD("tos.rtd",,"LAST",D41),"closed"))</f>
        <v/>
      </c>
      <c r="R41" s="7" t="str">
        <f>IF(ISBLANK(D41),"",IF(ISBLANK(T41),RTD("tos.rtd",,"LAST",I41),"closed"))</f>
        <v/>
      </c>
      <c r="S41" s="10" t="str">
        <f t="shared" si="21"/>
        <v/>
      </c>
      <c r="T41" s="26"/>
      <c r="U41" s="15"/>
      <c r="V41" s="15"/>
      <c r="W41" s="17" t="str">
        <f t="shared" si="15"/>
        <v/>
      </c>
      <c r="X41" s="34" t="str">
        <f t="shared" si="16"/>
        <v/>
      </c>
      <c r="Y41" s="18"/>
      <c r="Z41" s="19" t="str">
        <f t="shared" si="18"/>
        <v/>
      </c>
      <c r="AA41" s="20" t="str">
        <f t="shared" si="19"/>
        <v/>
      </c>
    </row>
    <row r="42" spans="3:27" x14ac:dyDescent="0.25">
      <c r="C42" s="32"/>
      <c r="D42" s="30"/>
      <c r="E42" s="37"/>
      <c r="F42" s="15"/>
      <c r="G42" s="15"/>
      <c r="H42" s="16"/>
      <c r="I42" s="38" t="str">
        <f t="shared" si="20"/>
        <v/>
      </c>
      <c r="J42" s="15"/>
      <c r="K42" s="15"/>
      <c r="L42" s="15"/>
      <c r="M42" s="17" t="str">
        <f t="shared" si="11"/>
        <v/>
      </c>
      <c r="N42" s="8"/>
      <c r="O42" s="18" t="str">
        <f t="shared" si="12"/>
        <v/>
      </c>
      <c r="P42" s="17" t="str">
        <f t="shared" si="13"/>
        <v/>
      </c>
      <c r="Q42" s="9" t="str">
        <f>IF(ISBLANK(D42),"",IF(ISBLANK(T42),RTD("tos.rtd",,"LAST",D42),"closed"))</f>
        <v/>
      </c>
      <c r="R42" s="7" t="str">
        <f>IF(ISBLANK(D42),"",IF(ISBLANK(T42),RTD("tos.rtd",,"LAST",I42),"closed"))</f>
        <v/>
      </c>
      <c r="S42" s="10" t="str">
        <f t="shared" si="21"/>
        <v/>
      </c>
      <c r="T42" s="26"/>
      <c r="U42" s="15"/>
      <c r="V42" s="15"/>
      <c r="W42" s="17" t="str">
        <f t="shared" si="15"/>
        <v/>
      </c>
      <c r="X42" s="34" t="str">
        <f t="shared" si="16"/>
        <v/>
      </c>
      <c r="Y42" s="18"/>
      <c r="Z42" s="19"/>
      <c r="AA42" s="20" t="str">
        <f t="shared" si="19"/>
        <v/>
      </c>
    </row>
    <row r="43" spans="3:27" x14ac:dyDescent="0.25">
      <c r="C43" s="33"/>
      <c r="D43" s="30"/>
      <c r="E43" s="37"/>
      <c r="F43" s="15"/>
      <c r="G43" s="15"/>
      <c r="H43" s="16"/>
      <c r="I43" s="38" t="str">
        <f t="shared" si="20"/>
        <v/>
      </c>
      <c r="J43" s="15"/>
      <c r="K43" s="15"/>
      <c r="L43" s="15"/>
      <c r="M43" s="17" t="str">
        <f t="shared" si="11"/>
        <v/>
      </c>
      <c r="N43" s="8"/>
      <c r="O43" s="18" t="str">
        <f t="shared" si="12"/>
        <v/>
      </c>
      <c r="P43" s="17" t="str">
        <f t="shared" si="13"/>
        <v/>
      </c>
      <c r="Q43" s="9" t="str">
        <f>IF(ISBLANK(D43),"",IF(ISBLANK(T43),RTD("tos.rtd",,"LAST",D43),"closed"))</f>
        <v/>
      </c>
      <c r="R43" s="7" t="str">
        <f>IF(ISBLANK(D43),"",IF(ISBLANK(T43),RTD("tos.rtd",,"LAST",I43),"closed"))</f>
        <v/>
      </c>
      <c r="S43" s="10" t="str">
        <f t="shared" si="21"/>
        <v/>
      </c>
      <c r="T43" s="26"/>
      <c r="U43" s="15"/>
      <c r="V43" s="15"/>
      <c r="W43" s="17" t="str">
        <f t="shared" si="15"/>
        <v/>
      </c>
      <c r="X43" s="34" t="str">
        <f t="shared" si="16"/>
        <v/>
      </c>
      <c r="Y43" s="18"/>
      <c r="Z43" s="19"/>
      <c r="AA43" s="20"/>
    </row>
    <row r="44" spans="3:27" x14ac:dyDescent="0.25">
      <c r="C44" s="33"/>
      <c r="D44" s="30"/>
      <c r="E44" s="37"/>
      <c r="F44" s="15"/>
      <c r="G44" s="15"/>
      <c r="H44" s="16"/>
      <c r="I44" s="38" t="str">
        <f t="shared" si="20"/>
        <v/>
      </c>
      <c r="J44" s="15"/>
      <c r="K44" s="15"/>
      <c r="L44" s="15"/>
      <c r="M44" s="17" t="str">
        <f t="shared" si="11"/>
        <v/>
      </c>
      <c r="N44" s="8"/>
      <c r="O44" s="18" t="str">
        <f t="shared" si="12"/>
        <v/>
      </c>
      <c r="P44" s="17" t="str">
        <f t="shared" si="13"/>
        <v/>
      </c>
      <c r="Q44" s="9" t="str">
        <f>IF(ISBLANK(D44),"",IF(ISBLANK(T44),RTD("tos.rtd",,"LAST",D44),"closed"))</f>
        <v/>
      </c>
      <c r="R44" s="7" t="str">
        <f>IF(ISBLANK(D44),"",IF(ISBLANK(T44),RTD("tos.rtd",,"LAST",I44),"closed"))</f>
        <v/>
      </c>
      <c r="S44" s="10" t="str">
        <f t="shared" si="21"/>
        <v/>
      </c>
      <c r="T44" s="26"/>
      <c r="U44" s="15"/>
      <c r="V44" s="15"/>
      <c r="W44" s="17" t="str">
        <f t="shared" ref="W44:W46" si="22">IF(ISBLANK(D44),"",V44*100*L44)</f>
        <v/>
      </c>
      <c r="X44" s="34" t="str">
        <f t="shared" si="16"/>
        <v/>
      </c>
      <c r="Y44" s="18"/>
      <c r="Z44" s="19"/>
      <c r="AA44" s="20"/>
    </row>
    <row r="45" spans="3:27" x14ac:dyDescent="0.25">
      <c r="C45" s="33"/>
      <c r="D45" s="30"/>
      <c r="E45" s="37"/>
      <c r="F45" s="15"/>
      <c r="G45" s="15"/>
      <c r="H45" s="16"/>
      <c r="I45" s="38" t="str">
        <f t="shared" si="20"/>
        <v/>
      </c>
      <c r="J45" s="15"/>
      <c r="K45" s="15"/>
      <c r="L45" s="15"/>
      <c r="M45" s="17"/>
      <c r="N45" s="8"/>
      <c r="O45" s="18"/>
      <c r="P45" s="17" t="str">
        <f t="shared" si="13"/>
        <v/>
      </c>
      <c r="Q45" s="9" t="str">
        <f>IF(ISBLANK(D45),"",IF(ISBLANK(T45),RTD("tos.rtd",,"LAST",D45),"closed"))</f>
        <v/>
      </c>
      <c r="R45" s="7" t="str">
        <f>IF(ISBLANK(D45),"",IF(ISBLANK(T45),RTD("tos.rtd",,"LAST",I45),"closed"))</f>
        <v/>
      </c>
      <c r="S45" s="10" t="str">
        <f t="shared" si="21"/>
        <v/>
      </c>
      <c r="T45" s="26"/>
      <c r="U45" s="15"/>
      <c r="V45" s="15"/>
      <c r="W45" s="17" t="str">
        <f t="shared" si="22"/>
        <v/>
      </c>
      <c r="X45" s="34" t="str">
        <f t="shared" si="16"/>
        <v/>
      </c>
      <c r="Y45" s="18"/>
      <c r="Z45" s="19"/>
      <c r="AA45" s="20"/>
    </row>
    <row r="46" spans="3:27" x14ac:dyDescent="0.25">
      <c r="C46" s="33"/>
      <c r="D46" s="30"/>
      <c r="E46" s="37"/>
      <c r="F46" s="15"/>
      <c r="G46" s="15"/>
      <c r="H46" s="16"/>
      <c r="I46" s="38" t="str">
        <f t="shared" si="20"/>
        <v/>
      </c>
      <c r="J46" s="15"/>
      <c r="K46" s="15"/>
      <c r="L46" s="15"/>
      <c r="M46" s="17"/>
      <c r="N46" s="8"/>
      <c r="O46" s="18"/>
      <c r="P46" s="17"/>
      <c r="Q46" s="9" t="str">
        <f>IF(ISBLANK(D46),"",IF(ISBLANK(T46),RTD("tos.rtd",,"LAST",D46),"closed"))</f>
        <v/>
      </c>
      <c r="R46" s="7" t="str">
        <f>IF(ISBLANK(D46),"",IF(ISBLANK(T46),RTD("tos.rtd",,"LAST",I46),"closed"))</f>
        <v/>
      </c>
      <c r="S46" s="10" t="str">
        <f t="shared" si="21"/>
        <v/>
      </c>
      <c r="T46" s="26"/>
      <c r="U46" s="15"/>
      <c r="V46" s="15"/>
      <c r="W46" s="17" t="str">
        <f t="shared" si="22"/>
        <v/>
      </c>
      <c r="X46" s="34" t="str">
        <f t="shared" si="16"/>
        <v/>
      </c>
      <c r="Y46" s="18"/>
      <c r="Z46" s="19"/>
      <c r="AA46" s="20"/>
    </row>
    <row r="47" spans="3:27" x14ac:dyDescent="0.25">
      <c r="C47" s="33"/>
      <c r="D47" s="30"/>
      <c r="E47" s="37"/>
      <c r="F47" s="15"/>
      <c r="G47" s="15"/>
      <c r="H47" s="16"/>
      <c r="I47" s="38" t="str">
        <f t="shared" si="20"/>
        <v/>
      </c>
      <c r="J47" s="15"/>
      <c r="K47" s="15"/>
      <c r="L47" s="15"/>
      <c r="M47" s="17"/>
      <c r="N47" s="8"/>
      <c r="O47" s="18"/>
      <c r="P47" s="17"/>
      <c r="Q47" s="9" t="str">
        <f>IF(ISBLANK(D47),"",IF(ISBLANK(T47),RTD("tos.rtd",,"LAST",D47),"closed"))</f>
        <v/>
      </c>
      <c r="R47" s="7" t="str">
        <f>IF(ISBLANK(D47),"",IF(ISBLANK(T47),RTD("tos.rtd",,"LAST",I47),"closed"))</f>
        <v/>
      </c>
      <c r="S47" s="10" t="str">
        <f t="shared" si="21"/>
        <v/>
      </c>
      <c r="T47" s="26"/>
      <c r="U47" s="15"/>
      <c r="V47" s="15"/>
      <c r="W47" s="17"/>
      <c r="X47" s="34"/>
      <c r="Y47" s="18"/>
      <c r="Z47" s="19"/>
      <c r="AA47" s="20"/>
    </row>
    <row r="48" spans="3:27" x14ac:dyDescent="0.25">
      <c r="C48" s="33"/>
      <c r="D48" s="30"/>
      <c r="E48" s="37"/>
      <c r="F48" s="15"/>
      <c r="G48" s="15"/>
      <c r="H48" s="16"/>
      <c r="I48" s="38" t="str">
        <f t="shared" si="20"/>
        <v/>
      </c>
      <c r="J48" s="15"/>
      <c r="K48" s="15"/>
      <c r="L48" s="15"/>
      <c r="M48" s="17"/>
      <c r="N48" s="8"/>
      <c r="O48" s="18"/>
      <c r="P48" s="17"/>
      <c r="Q48" s="9" t="str">
        <f>IF(ISBLANK(D48),"",IF(ISBLANK(T48),RTD("tos.rtd",,"LAST",D48),"closed"))</f>
        <v/>
      </c>
      <c r="R48" s="7" t="str">
        <f>IF(ISBLANK(D48),"",IF(ISBLANK(T48),RTD("tos.rtd",,"LAST",I48),"closed"))</f>
        <v/>
      </c>
      <c r="S48" s="10" t="str">
        <f t="shared" si="21"/>
        <v/>
      </c>
      <c r="T48" s="26"/>
      <c r="U48" s="15"/>
      <c r="V48" s="15"/>
      <c r="W48" s="17"/>
      <c r="X48" s="34"/>
      <c r="Y48" s="18"/>
      <c r="Z48" s="19"/>
      <c r="AA48" s="20"/>
    </row>
    <row r="49" spans="3:27" x14ac:dyDescent="0.25">
      <c r="C49" s="33"/>
      <c r="D49" s="30"/>
      <c r="E49" s="37"/>
      <c r="F49" s="15"/>
      <c r="G49" s="15"/>
      <c r="H49" s="16"/>
      <c r="I49" s="38" t="str">
        <f t="shared" si="20"/>
        <v/>
      </c>
      <c r="J49" s="15"/>
      <c r="K49" s="15"/>
      <c r="L49" s="15"/>
      <c r="M49" s="17"/>
      <c r="N49" s="8"/>
      <c r="O49" s="18"/>
      <c r="P49" s="17"/>
      <c r="Q49" s="9" t="str">
        <f>IF(ISBLANK(D49),"",IF(ISBLANK(T49),RTD("tos.rtd",,"LAST",D49),"closed"))</f>
        <v/>
      </c>
      <c r="R49" s="7" t="str">
        <f>IF(ISBLANK(D49),"",IF(ISBLANK(T49),RTD("tos.rtd",,"LAST",I49),"closed"))</f>
        <v/>
      </c>
      <c r="S49" s="10" t="str">
        <f t="shared" si="21"/>
        <v/>
      </c>
      <c r="T49" s="26"/>
      <c r="U49" s="15"/>
      <c r="V49" s="15"/>
      <c r="W49" s="17"/>
      <c r="X49" s="34"/>
      <c r="Y49" s="18"/>
      <c r="Z49" s="19"/>
      <c r="AA49" s="20"/>
    </row>
    <row r="50" spans="3:27" x14ac:dyDescent="0.25">
      <c r="C50" s="33"/>
      <c r="D50" s="30"/>
      <c r="E50" s="37"/>
      <c r="F50" s="15"/>
      <c r="G50" s="15"/>
      <c r="H50" s="16"/>
      <c r="I50" s="38" t="str">
        <f t="shared" si="20"/>
        <v/>
      </c>
      <c r="J50" s="15"/>
      <c r="K50" s="15"/>
      <c r="L50" s="15"/>
      <c r="M50" s="17"/>
      <c r="N50" s="8"/>
      <c r="O50" s="18"/>
      <c r="P50" s="17"/>
      <c r="Q50" s="9"/>
      <c r="R50" s="7"/>
      <c r="S50" s="10"/>
      <c r="T50" s="26"/>
      <c r="U50" s="15"/>
      <c r="V50" s="15"/>
      <c r="W50" s="17"/>
      <c r="X50" s="34"/>
      <c r="Y50" s="18"/>
      <c r="Z50" s="19"/>
      <c r="AA50" s="20"/>
    </row>
    <row r="51" spans="3:27" x14ac:dyDescent="0.25">
      <c r="C51" s="33"/>
      <c r="D51" s="30"/>
      <c r="E51" s="37"/>
      <c r="F51" s="15"/>
      <c r="G51" s="15"/>
      <c r="H51" s="16"/>
      <c r="I51" s="38"/>
      <c r="J51" s="15"/>
      <c r="K51" s="15"/>
      <c r="L51" s="15"/>
      <c r="M51" s="17"/>
      <c r="N51" s="8"/>
      <c r="O51" s="18"/>
      <c r="P51" s="17"/>
      <c r="Q51" s="9"/>
      <c r="R51" s="7"/>
      <c r="S51" s="10"/>
      <c r="T51" s="26"/>
      <c r="U51" s="15"/>
      <c r="V51" s="15"/>
      <c r="W51" s="17"/>
      <c r="X51" s="34"/>
      <c r="Y51" s="18"/>
      <c r="Z51" s="19"/>
      <c r="AA51" s="20"/>
    </row>
    <row r="52" spans="3:27" x14ac:dyDescent="0.25">
      <c r="C52" s="33"/>
      <c r="D52" s="30"/>
      <c r="E52" s="37"/>
      <c r="F52" s="15"/>
      <c r="G52" s="15"/>
      <c r="H52" s="16"/>
      <c r="I52" s="38"/>
      <c r="J52" s="15"/>
      <c r="K52" s="15"/>
      <c r="L52" s="15"/>
      <c r="M52" s="17"/>
      <c r="N52" s="8"/>
      <c r="O52" s="18"/>
      <c r="P52" s="17"/>
      <c r="Q52" s="9"/>
      <c r="R52" s="7"/>
      <c r="S52" s="10"/>
      <c r="T52" s="26"/>
      <c r="U52" s="15"/>
      <c r="V52" s="15"/>
      <c r="W52" s="17"/>
      <c r="X52" s="34"/>
      <c r="Y52" s="18"/>
      <c r="Z52" s="19"/>
      <c r="AA52" s="20"/>
    </row>
    <row r="53" spans="3:27" x14ac:dyDescent="0.25">
      <c r="C53" s="33"/>
      <c r="D53" s="30"/>
      <c r="E53" s="37"/>
      <c r="F53" s="15"/>
      <c r="G53" s="15"/>
      <c r="H53" s="16"/>
      <c r="I53" s="38"/>
      <c r="J53" s="15"/>
      <c r="K53" s="15"/>
      <c r="L53" s="15"/>
      <c r="M53" s="17"/>
      <c r="N53" s="8"/>
      <c r="O53" s="18"/>
      <c r="P53" s="17"/>
      <c r="Q53" s="9"/>
      <c r="R53" s="7"/>
      <c r="S53" s="10"/>
      <c r="T53" s="26"/>
      <c r="U53" s="15"/>
      <c r="V53" s="15"/>
      <c r="W53" s="17"/>
      <c r="X53" s="34"/>
      <c r="Y53" s="18"/>
      <c r="Z53" s="19"/>
      <c r="AA53" s="20"/>
    </row>
    <row r="54" spans="3:27" x14ac:dyDescent="0.25">
      <c r="C54" s="33"/>
      <c r="D54" s="30"/>
      <c r="E54" s="30"/>
      <c r="F54" s="15"/>
      <c r="G54" s="15"/>
      <c r="H54" s="16"/>
      <c r="I54" s="30"/>
      <c r="J54" s="15"/>
      <c r="K54" s="15"/>
      <c r="L54" s="15"/>
      <c r="M54" s="17"/>
      <c r="N54" s="8"/>
      <c r="O54" s="18"/>
      <c r="P54" s="17"/>
      <c r="Q54" s="9"/>
      <c r="R54" s="7"/>
      <c r="S54" s="10"/>
      <c r="T54" s="27"/>
      <c r="U54" s="15"/>
      <c r="V54" s="15"/>
      <c r="W54" s="17"/>
      <c r="X54" s="34"/>
      <c r="Y54" s="18"/>
      <c r="Z54" s="18"/>
      <c r="AA54" s="17"/>
    </row>
    <row r="55" spans="3:27" x14ac:dyDescent="0.25">
      <c r="C55" s="33"/>
      <c r="D55" s="30"/>
      <c r="E55" s="30"/>
      <c r="F55" s="15"/>
      <c r="G55" s="15"/>
      <c r="H55" s="16"/>
      <c r="I55" s="30"/>
      <c r="J55" s="15"/>
      <c r="K55" s="15"/>
      <c r="L55" s="15"/>
      <c r="M55" s="17"/>
      <c r="N55" s="8"/>
      <c r="O55" s="18"/>
      <c r="P55" s="17"/>
      <c r="Q55" s="9"/>
      <c r="R55" s="7"/>
      <c r="S55" s="10"/>
      <c r="T55" s="27"/>
      <c r="U55" s="15"/>
      <c r="V55" s="15"/>
      <c r="W55" s="17"/>
      <c r="X55" s="34"/>
      <c r="Y55" s="18"/>
      <c r="Z55" s="18"/>
      <c r="AA55" s="17"/>
    </row>
  </sheetData>
  <mergeCells count="8">
    <mergeCell ref="Q8:S8"/>
    <mergeCell ref="T8:W8"/>
    <mergeCell ref="X8:AA8"/>
    <mergeCell ref="C2:E2"/>
    <mergeCell ref="F2:H2"/>
    <mergeCell ref="O2:P2"/>
    <mergeCell ref="C8:M8"/>
    <mergeCell ref="N8:P8"/>
  </mergeCells>
  <conditionalFormatting sqref="Z54:Z55">
    <cfRule type="colorScale" priority="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Z10:Z53">
    <cfRule type="colorScale" priority="1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BF1D-2535-48E6-9174-4CD7FEE0E309}">
  <dimension ref="A1:D37"/>
  <sheetViews>
    <sheetView workbookViewId="0">
      <selection activeCell="F2" sqref="F2"/>
    </sheetView>
  </sheetViews>
  <sheetFormatPr defaultRowHeight="15" x14ac:dyDescent="0.25"/>
  <cols>
    <col min="1" max="1" width="30.7109375" customWidth="1"/>
  </cols>
  <sheetData>
    <row r="1" spans="1:4" ht="30" x14ac:dyDescent="0.25">
      <c r="A1" s="1" t="s">
        <v>27</v>
      </c>
      <c r="B1" s="1" t="s">
        <v>28</v>
      </c>
      <c r="C1" s="1" t="s">
        <v>29</v>
      </c>
      <c r="D1" s="1" t="s">
        <v>30</v>
      </c>
    </row>
    <row r="2" spans="1:4" ht="60" x14ac:dyDescent="0.25">
      <c r="A2" s="2" t="s">
        <v>31</v>
      </c>
      <c r="B2" s="2" t="s">
        <v>32</v>
      </c>
      <c r="C2" s="3">
        <v>71.84</v>
      </c>
      <c r="D2" s="4">
        <v>2.64</v>
      </c>
    </row>
    <row r="3" spans="1:4" ht="60" x14ac:dyDescent="0.25">
      <c r="A3" s="2" t="s">
        <v>33</v>
      </c>
      <c r="B3" s="2" t="s">
        <v>34</v>
      </c>
      <c r="C3" s="3">
        <v>1.52</v>
      </c>
      <c r="D3" s="4">
        <v>2.6</v>
      </c>
    </row>
    <row r="4" spans="1:4" ht="60" x14ac:dyDescent="0.25">
      <c r="A4" s="2" t="s">
        <v>35</v>
      </c>
      <c r="B4" s="2" t="s">
        <v>36</v>
      </c>
      <c r="C4" s="3">
        <v>43.65</v>
      </c>
      <c r="D4" s="4">
        <v>2.44</v>
      </c>
    </row>
    <row r="5" spans="1:4" ht="45" x14ac:dyDescent="0.25">
      <c r="A5" s="2" t="s">
        <v>37</v>
      </c>
      <c r="B5" s="2" t="s">
        <v>38</v>
      </c>
      <c r="C5" s="3">
        <v>54.79</v>
      </c>
      <c r="D5" s="4">
        <v>2.33</v>
      </c>
    </row>
    <row r="6" spans="1:4" ht="45" x14ac:dyDescent="0.25">
      <c r="A6" s="2" t="s">
        <v>39</v>
      </c>
      <c r="B6" s="2" t="s">
        <v>40</v>
      </c>
      <c r="C6" s="3">
        <v>20.11</v>
      </c>
      <c r="D6" s="4">
        <v>1.8</v>
      </c>
    </row>
    <row r="7" spans="1:4" ht="60" x14ac:dyDescent="0.25">
      <c r="A7" s="2" t="s">
        <v>41</v>
      </c>
      <c r="B7" s="2" t="s">
        <v>42</v>
      </c>
      <c r="C7" s="3">
        <v>40.47</v>
      </c>
      <c r="D7" s="4">
        <v>1.73</v>
      </c>
    </row>
    <row r="8" spans="1:4" x14ac:dyDescent="0.25">
      <c r="A8" s="2" t="s">
        <v>43</v>
      </c>
      <c r="B8" s="2" t="s">
        <v>44</v>
      </c>
      <c r="C8" s="3">
        <v>29.08</v>
      </c>
      <c r="D8" s="4">
        <v>1.66</v>
      </c>
    </row>
    <row r="9" spans="1:4" x14ac:dyDescent="0.25">
      <c r="A9" s="2" t="s">
        <v>45</v>
      </c>
      <c r="B9" s="2" t="s">
        <v>46</v>
      </c>
      <c r="C9" s="3">
        <v>13.75</v>
      </c>
      <c r="D9" s="4">
        <v>1.62</v>
      </c>
    </row>
    <row r="10" spans="1:4" x14ac:dyDescent="0.25">
      <c r="A10" s="2" t="s">
        <v>47</v>
      </c>
      <c r="B10" s="2" t="s">
        <v>48</v>
      </c>
      <c r="C10" s="3">
        <v>42.92</v>
      </c>
      <c r="D10" s="4">
        <v>1.57</v>
      </c>
    </row>
    <row r="11" spans="1:4" x14ac:dyDescent="0.25">
      <c r="A11" s="2" t="s">
        <v>49</v>
      </c>
      <c r="B11" s="2" t="s">
        <v>50</v>
      </c>
      <c r="C11" s="3">
        <v>7.28</v>
      </c>
      <c r="D11" s="4">
        <v>1.54</v>
      </c>
    </row>
    <row r="12" spans="1:4" x14ac:dyDescent="0.25">
      <c r="A12" s="2" t="s">
        <v>51</v>
      </c>
      <c r="B12" s="2" t="s">
        <v>52</v>
      </c>
      <c r="C12" s="3">
        <v>5.67</v>
      </c>
      <c r="D12" s="4">
        <v>1.48</v>
      </c>
    </row>
    <row r="13" spans="1:4" x14ac:dyDescent="0.25">
      <c r="A13" s="2" t="s">
        <v>53</v>
      </c>
      <c r="B13" s="2" t="s">
        <v>54</v>
      </c>
      <c r="C13" s="3">
        <v>13.17</v>
      </c>
      <c r="D13" s="4">
        <v>1.48</v>
      </c>
    </row>
    <row r="14" spans="1:4" x14ac:dyDescent="0.25">
      <c r="A14" s="2" t="s">
        <v>55</v>
      </c>
      <c r="B14" s="2" t="s">
        <v>56</v>
      </c>
      <c r="C14" s="3">
        <v>2.38</v>
      </c>
      <c r="D14" s="4">
        <v>1.47</v>
      </c>
    </row>
    <row r="15" spans="1:4" x14ac:dyDescent="0.25">
      <c r="A15" s="2" t="s">
        <v>57</v>
      </c>
      <c r="B15" s="2" t="s">
        <v>58</v>
      </c>
      <c r="C15" s="3">
        <v>18.02</v>
      </c>
      <c r="D15" s="4">
        <v>1.45</v>
      </c>
    </row>
    <row r="16" spans="1:4" x14ac:dyDescent="0.25">
      <c r="A16" s="2" t="s">
        <v>59</v>
      </c>
      <c r="B16" s="2" t="s">
        <v>60</v>
      </c>
      <c r="C16" s="3">
        <v>20.170000000000002</v>
      </c>
      <c r="D16" s="4">
        <v>1.43</v>
      </c>
    </row>
    <row r="17" spans="1:4" x14ac:dyDescent="0.25">
      <c r="A17" s="2" t="s">
        <v>61</v>
      </c>
      <c r="B17" s="2" t="s">
        <v>62</v>
      </c>
      <c r="C17" s="3">
        <v>32.93</v>
      </c>
      <c r="D17" s="4">
        <v>1.33</v>
      </c>
    </row>
    <row r="18" spans="1:4" x14ac:dyDescent="0.25">
      <c r="A18" s="2" t="s">
        <v>63</v>
      </c>
      <c r="B18" s="2" t="s">
        <v>64</v>
      </c>
      <c r="C18" s="3">
        <v>66.33</v>
      </c>
      <c r="D18" s="4">
        <v>1.31</v>
      </c>
    </row>
    <row r="19" spans="1:4" x14ac:dyDescent="0.25">
      <c r="A19" s="2" t="s">
        <v>65</v>
      </c>
      <c r="B19" s="2" t="s">
        <v>66</v>
      </c>
      <c r="C19" s="3">
        <v>964.59</v>
      </c>
      <c r="D19" s="4">
        <v>1.3</v>
      </c>
    </row>
    <row r="20" spans="1:4" x14ac:dyDescent="0.25">
      <c r="A20" s="2" t="s">
        <v>67</v>
      </c>
      <c r="B20" s="2" t="s">
        <v>68</v>
      </c>
      <c r="C20" s="3">
        <v>50.96</v>
      </c>
      <c r="D20" s="4">
        <v>1.25</v>
      </c>
    </row>
    <row r="21" spans="1:4" x14ac:dyDescent="0.25">
      <c r="A21" s="2" t="s">
        <v>69</v>
      </c>
      <c r="B21" s="2" t="s">
        <v>70</v>
      </c>
      <c r="C21" s="3">
        <v>33.69</v>
      </c>
      <c r="D21" s="4">
        <v>1.25</v>
      </c>
    </row>
    <row r="22" spans="1:4" x14ac:dyDescent="0.25">
      <c r="A22" s="2" t="s">
        <v>71</v>
      </c>
      <c r="B22" s="2" t="s">
        <v>72</v>
      </c>
      <c r="C22" s="3">
        <v>46.16</v>
      </c>
      <c r="D22" s="4">
        <v>1.24</v>
      </c>
    </row>
    <row r="23" spans="1:4" x14ac:dyDescent="0.25">
      <c r="A23" s="2" t="s">
        <v>73</v>
      </c>
      <c r="B23" s="2" t="s">
        <v>74</v>
      </c>
      <c r="C23" s="3">
        <v>62.73</v>
      </c>
      <c r="D23" s="4">
        <v>1.23</v>
      </c>
    </row>
    <row r="24" spans="1:4" x14ac:dyDescent="0.25">
      <c r="A24" s="2" t="s">
        <v>75</v>
      </c>
      <c r="B24" s="2" t="s">
        <v>76</v>
      </c>
      <c r="C24" s="3">
        <v>36.25</v>
      </c>
      <c r="D24" s="4">
        <v>1.23</v>
      </c>
    </row>
    <row r="25" spans="1:4" x14ac:dyDescent="0.25">
      <c r="A25" s="2" t="s">
        <v>77</v>
      </c>
      <c r="B25" s="2" t="s">
        <v>78</v>
      </c>
      <c r="C25" s="3">
        <v>12.2</v>
      </c>
      <c r="D25" s="4">
        <v>1.18</v>
      </c>
    </row>
    <row r="26" spans="1:4" x14ac:dyDescent="0.25">
      <c r="A26" s="2" t="s">
        <v>79</v>
      </c>
      <c r="B26" s="2" t="s">
        <v>80</v>
      </c>
      <c r="C26" s="3">
        <v>17</v>
      </c>
      <c r="D26" s="4">
        <v>1.18</v>
      </c>
    </row>
    <row r="27" spans="1:4" x14ac:dyDescent="0.25">
      <c r="A27" s="2" t="s">
        <v>81</v>
      </c>
      <c r="B27" s="2" t="s">
        <v>82</v>
      </c>
      <c r="C27" s="3">
        <v>12.22</v>
      </c>
      <c r="D27" s="4">
        <v>1.18</v>
      </c>
    </row>
    <row r="28" spans="1:4" x14ac:dyDescent="0.25">
      <c r="A28" s="2" t="s">
        <v>83</v>
      </c>
      <c r="B28" s="2" t="s">
        <v>84</v>
      </c>
      <c r="C28" s="3">
        <v>28.86</v>
      </c>
      <c r="D28" s="4">
        <v>1.17</v>
      </c>
    </row>
    <row r="29" spans="1:4" x14ac:dyDescent="0.25">
      <c r="A29" s="2" t="s">
        <v>85</v>
      </c>
      <c r="B29" s="2" t="s">
        <v>86</v>
      </c>
      <c r="C29" s="3">
        <v>100.76</v>
      </c>
      <c r="D29" s="4">
        <v>1.17</v>
      </c>
    </row>
    <row r="30" spans="1:4" x14ac:dyDescent="0.25">
      <c r="A30" s="2" t="s">
        <v>87</v>
      </c>
      <c r="B30" s="2" t="s">
        <v>88</v>
      </c>
      <c r="C30" s="3">
        <v>3.48</v>
      </c>
      <c r="D30" s="4">
        <v>1.1599999999999999</v>
      </c>
    </row>
    <row r="31" spans="1:4" x14ac:dyDescent="0.25">
      <c r="A31" s="2" t="s">
        <v>89</v>
      </c>
      <c r="B31" s="2" t="s">
        <v>90</v>
      </c>
      <c r="C31" s="3">
        <v>21.29</v>
      </c>
      <c r="D31" s="4">
        <v>1.1299999999999999</v>
      </c>
    </row>
    <row r="32" spans="1:4" x14ac:dyDescent="0.25">
      <c r="A32" s="2" t="s">
        <v>91</v>
      </c>
      <c r="B32" s="2" t="s">
        <v>92</v>
      </c>
      <c r="C32" s="3">
        <v>55.79</v>
      </c>
      <c r="D32" s="4">
        <v>1.1100000000000001</v>
      </c>
    </row>
    <row r="33" spans="1:4" x14ac:dyDescent="0.25">
      <c r="A33" s="2" t="s">
        <v>93</v>
      </c>
      <c r="B33" s="2" t="s">
        <v>94</v>
      </c>
      <c r="C33" s="3">
        <v>14.22</v>
      </c>
      <c r="D33" s="4">
        <v>1.08</v>
      </c>
    </row>
    <row r="34" spans="1:4" x14ac:dyDescent="0.25">
      <c r="A34" s="2" t="s">
        <v>95</v>
      </c>
      <c r="B34" s="2" t="s">
        <v>96</v>
      </c>
      <c r="C34" s="3">
        <v>29.85</v>
      </c>
      <c r="D34" s="4">
        <v>1.02</v>
      </c>
    </row>
    <row r="35" spans="1:4" x14ac:dyDescent="0.25">
      <c r="A35" s="2" t="s">
        <v>97</v>
      </c>
      <c r="B35" s="2">
        <v>0</v>
      </c>
      <c r="C35" s="3">
        <v>134.82</v>
      </c>
      <c r="D35" s="4">
        <v>1</v>
      </c>
    </row>
    <row r="36" spans="1:4" x14ac:dyDescent="0.25">
      <c r="A36" s="2" t="s">
        <v>98</v>
      </c>
      <c r="B36" s="2" t="s">
        <v>99</v>
      </c>
      <c r="C36" s="3">
        <v>79.2</v>
      </c>
      <c r="D36" s="4">
        <v>1</v>
      </c>
    </row>
    <row r="37" spans="1:4" x14ac:dyDescent="0.25">
      <c r="A37" s="2" t="s">
        <v>100</v>
      </c>
      <c r="B37" s="2" t="s">
        <v>101</v>
      </c>
      <c r="C37" s="3">
        <v>40.81</v>
      </c>
      <c r="D37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high IV 2021-02-21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</dc:creator>
  <cp:lastModifiedBy>Austin Pivarnik</cp:lastModifiedBy>
  <dcterms:created xsi:type="dcterms:W3CDTF">2021-02-04T17:21:26Z</dcterms:created>
  <dcterms:modified xsi:type="dcterms:W3CDTF">2021-05-27T16:39:55Z</dcterms:modified>
</cp:coreProperties>
</file>